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TRICES  2018\DAVID\"/>
    </mc:Choice>
  </mc:AlternateContent>
  <bookViews>
    <workbookView xWindow="0" yWindow="0" windowWidth="24000" windowHeight="9135" activeTab="1"/>
  </bookViews>
  <sheets>
    <sheet name="administrativo" sheetId="1" r:id="rId1"/>
    <sheet name="operativo" sheetId="4" r:id="rId2"/>
    <sheet name="PELIGROS" sheetId="2" r:id="rId3"/>
    <sheet name="FUNCIONES" sheetId="3" r:id="rId4"/>
  </sheets>
  <externalReferences>
    <externalReference r:id="rId5"/>
    <externalReference r:id="rId6"/>
    <externalReference r:id="rId7"/>
    <externalReference r:id="rId8"/>
  </externalReferences>
  <definedNames>
    <definedName name="_xlnm._FilterDatabase" localSheetId="0" hidden="1">administrativo!$A$10:$AD$79</definedName>
    <definedName name="_xlnm._FilterDatabase" localSheetId="1" hidden="1">operativo!$A$10:$AD$270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7" i="4" l="1"/>
  <c r="AB269" i="4"/>
  <c r="W269" i="4"/>
  <c r="S269" i="4"/>
  <c r="Q269" i="4"/>
  <c r="R269" i="4" s="1"/>
  <c r="T269" i="4" s="1"/>
  <c r="U269" i="4" s="1"/>
  <c r="M269" i="4"/>
  <c r="L269" i="4"/>
  <c r="J269" i="4"/>
  <c r="G269" i="4"/>
  <c r="AB268" i="4"/>
  <c r="W268" i="4"/>
  <c r="S268" i="4"/>
  <c r="R268" i="4"/>
  <c r="T268" i="4" s="1"/>
  <c r="U268" i="4" s="1"/>
  <c r="Q268" i="4"/>
  <c r="M268" i="4"/>
  <c r="L268" i="4"/>
  <c r="J268" i="4"/>
  <c r="G268" i="4"/>
  <c r="AB267" i="4"/>
  <c r="W267" i="4"/>
  <c r="R267" i="4"/>
  <c r="T267" i="4" s="1"/>
  <c r="U267" i="4" s="1"/>
  <c r="Q267" i="4"/>
  <c r="S267" i="4" s="1"/>
  <c r="M267" i="4"/>
  <c r="L267" i="4"/>
  <c r="J267" i="4"/>
  <c r="G267" i="4"/>
  <c r="AB266" i="4"/>
  <c r="W266" i="4"/>
  <c r="Q266" i="4"/>
  <c r="S266" i="4" s="1"/>
  <c r="M266" i="4"/>
  <c r="L266" i="4"/>
  <c r="J266" i="4"/>
  <c r="G266" i="4"/>
  <c r="AB265" i="4"/>
  <c r="W265" i="4"/>
  <c r="Q265" i="4"/>
  <c r="S265" i="4" s="1"/>
  <c r="M265" i="4"/>
  <c r="L265" i="4"/>
  <c r="J265" i="4"/>
  <c r="G265" i="4"/>
  <c r="AB264" i="4"/>
  <c r="W264" i="4"/>
  <c r="R264" i="4"/>
  <c r="T264" i="4" s="1"/>
  <c r="U264" i="4" s="1"/>
  <c r="Q264" i="4"/>
  <c r="S264" i="4" s="1"/>
  <c r="M264" i="4"/>
  <c r="L264" i="4"/>
  <c r="J264" i="4"/>
  <c r="G264" i="4"/>
  <c r="AB263" i="4"/>
  <c r="W263" i="4"/>
  <c r="R263" i="4"/>
  <c r="T263" i="4" s="1"/>
  <c r="U263" i="4" s="1"/>
  <c r="Q263" i="4"/>
  <c r="S263" i="4" s="1"/>
  <c r="M263" i="4"/>
  <c r="L263" i="4"/>
  <c r="J263" i="4"/>
  <c r="G263" i="4"/>
  <c r="AB262" i="4"/>
  <c r="W262" i="4"/>
  <c r="Q262" i="4"/>
  <c r="S262" i="4" s="1"/>
  <c r="M262" i="4"/>
  <c r="L262" i="4"/>
  <c r="J262" i="4"/>
  <c r="G262" i="4"/>
  <c r="AB261" i="4"/>
  <c r="W261" i="4"/>
  <c r="S261" i="4"/>
  <c r="Q261" i="4"/>
  <c r="R261" i="4" s="1"/>
  <c r="T261" i="4" s="1"/>
  <c r="U261" i="4" s="1"/>
  <c r="M261" i="4"/>
  <c r="L261" i="4"/>
  <c r="J261" i="4"/>
  <c r="G261" i="4"/>
  <c r="AB260" i="4"/>
  <c r="W260" i="4"/>
  <c r="R260" i="4"/>
  <c r="T260" i="4" s="1"/>
  <c r="U260" i="4" s="1"/>
  <c r="Q260" i="4"/>
  <c r="S260" i="4" s="1"/>
  <c r="M260" i="4"/>
  <c r="L260" i="4"/>
  <c r="J260" i="4"/>
  <c r="G260" i="4"/>
  <c r="AB259" i="4"/>
  <c r="W259" i="4"/>
  <c r="R259" i="4"/>
  <c r="T259" i="4" s="1"/>
  <c r="U259" i="4" s="1"/>
  <c r="Q259" i="4"/>
  <c r="S259" i="4" s="1"/>
  <c r="M259" i="4"/>
  <c r="L259" i="4"/>
  <c r="J259" i="4"/>
  <c r="G259" i="4"/>
  <c r="AB258" i="4"/>
  <c r="W258" i="4"/>
  <c r="Q258" i="4"/>
  <c r="S258" i="4" s="1"/>
  <c r="M258" i="4"/>
  <c r="L258" i="4"/>
  <c r="J258" i="4"/>
  <c r="G258" i="4"/>
  <c r="AB257" i="4"/>
  <c r="W257" i="4"/>
  <c r="Q257" i="4"/>
  <c r="S257" i="4" s="1"/>
  <c r="M257" i="4"/>
  <c r="L257" i="4"/>
  <c r="J257" i="4"/>
  <c r="G257" i="4"/>
  <c r="AB256" i="4"/>
  <c r="W256" i="4"/>
  <c r="R256" i="4"/>
  <c r="T256" i="4" s="1"/>
  <c r="U256" i="4" s="1"/>
  <c r="Q256" i="4"/>
  <c r="S256" i="4" s="1"/>
  <c r="M256" i="4"/>
  <c r="L256" i="4"/>
  <c r="J256" i="4"/>
  <c r="G256" i="4"/>
  <c r="AB255" i="4"/>
  <c r="W255" i="4"/>
  <c r="R255" i="4"/>
  <c r="T255" i="4" s="1"/>
  <c r="U255" i="4" s="1"/>
  <c r="Q255" i="4"/>
  <c r="S255" i="4" s="1"/>
  <c r="M255" i="4"/>
  <c r="L255" i="4"/>
  <c r="J255" i="4"/>
  <c r="G255" i="4"/>
  <c r="AB254" i="4"/>
  <c r="W254" i="4"/>
  <c r="Q254" i="4"/>
  <c r="S254" i="4" s="1"/>
  <c r="M254" i="4"/>
  <c r="L254" i="4"/>
  <c r="J254" i="4"/>
  <c r="G254" i="4"/>
  <c r="AB253" i="4"/>
  <c r="W253" i="4"/>
  <c r="S253" i="4"/>
  <c r="Q253" i="4"/>
  <c r="R253" i="4" s="1"/>
  <c r="T253" i="4" s="1"/>
  <c r="U253" i="4" s="1"/>
  <c r="M253" i="4"/>
  <c r="L253" i="4"/>
  <c r="J253" i="4"/>
  <c r="G253" i="4"/>
  <c r="AB252" i="4"/>
  <c r="W252" i="4"/>
  <c r="R252" i="4"/>
  <c r="T252" i="4" s="1"/>
  <c r="U252" i="4" s="1"/>
  <c r="Q252" i="4"/>
  <c r="S252" i="4" s="1"/>
  <c r="M252" i="4"/>
  <c r="L252" i="4"/>
  <c r="J252" i="4"/>
  <c r="G252" i="4"/>
  <c r="AB251" i="4"/>
  <c r="W251" i="4"/>
  <c r="R251" i="4"/>
  <c r="T251" i="4" s="1"/>
  <c r="U251" i="4" s="1"/>
  <c r="Q251" i="4"/>
  <c r="S251" i="4" s="1"/>
  <c r="M251" i="4"/>
  <c r="L251" i="4"/>
  <c r="J251" i="4"/>
  <c r="G251" i="4"/>
  <c r="AB250" i="4"/>
  <c r="W250" i="4"/>
  <c r="Q250" i="4"/>
  <c r="S250" i="4" s="1"/>
  <c r="M250" i="4"/>
  <c r="L250" i="4"/>
  <c r="J250" i="4"/>
  <c r="G250" i="4"/>
  <c r="AB249" i="4"/>
  <c r="W249" i="4"/>
  <c r="Q249" i="4"/>
  <c r="S249" i="4" s="1"/>
  <c r="M249" i="4"/>
  <c r="L249" i="4"/>
  <c r="J249" i="4"/>
  <c r="G249" i="4"/>
  <c r="AB248" i="4"/>
  <c r="W248" i="4"/>
  <c r="R248" i="4"/>
  <c r="T248" i="4" s="1"/>
  <c r="U248" i="4" s="1"/>
  <c r="Q248" i="4"/>
  <c r="S248" i="4" s="1"/>
  <c r="M248" i="4"/>
  <c r="L248" i="4"/>
  <c r="J248" i="4"/>
  <c r="G248" i="4"/>
  <c r="AB247" i="4"/>
  <c r="W247" i="4"/>
  <c r="R247" i="4"/>
  <c r="T247" i="4" s="1"/>
  <c r="U247" i="4" s="1"/>
  <c r="Q247" i="4"/>
  <c r="S247" i="4" s="1"/>
  <c r="M247" i="4"/>
  <c r="L247" i="4"/>
  <c r="J247" i="4"/>
  <c r="G247" i="4"/>
  <c r="AB246" i="4"/>
  <c r="W246" i="4"/>
  <c r="Q246" i="4"/>
  <c r="S246" i="4" s="1"/>
  <c r="M246" i="4"/>
  <c r="L246" i="4"/>
  <c r="J246" i="4"/>
  <c r="G246" i="4"/>
  <c r="AB245" i="4"/>
  <c r="W245" i="4"/>
  <c r="S245" i="4"/>
  <c r="Q245" i="4"/>
  <c r="R245" i="4" s="1"/>
  <c r="T245" i="4" s="1"/>
  <c r="U245" i="4" s="1"/>
  <c r="M245" i="4"/>
  <c r="L245" i="4"/>
  <c r="J245" i="4"/>
  <c r="G245" i="4"/>
  <c r="AB244" i="4"/>
  <c r="W244" i="4"/>
  <c r="R244" i="4"/>
  <c r="T244" i="4" s="1"/>
  <c r="U244" i="4" s="1"/>
  <c r="Q244" i="4"/>
  <c r="S244" i="4" s="1"/>
  <c r="M244" i="4"/>
  <c r="L244" i="4"/>
  <c r="J244" i="4"/>
  <c r="G244" i="4"/>
  <c r="AB243" i="4"/>
  <c r="W243" i="4"/>
  <c r="R243" i="4"/>
  <c r="T243" i="4" s="1"/>
  <c r="U243" i="4" s="1"/>
  <c r="Q243" i="4"/>
  <c r="S243" i="4" s="1"/>
  <c r="M243" i="4"/>
  <c r="L243" i="4"/>
  <c r="J243" i="4"/>
  <c r="G243" i="4"/>
  <c r="AB242" i="4"/>
  <c r="W242" i="4"/>
  <c r="Q242" i="4"/>
  <c r="S242" i="4" s="1"/>
  <c r="M242" i="4"/>
  <c r="L242" i="4"/>
  <c r="J242" i="4"/>
  <c r="G242" i="4"/>
  <c r="AB241" i="4"/>
  <c r="W241" i="4"/>
  <c r="Q241" i="4"/>
  <c r="S241" i="4" s="1"/>
  <c r="M241" i="4"/>
  <c r="L241" i="4"/>
  <c r="J241" i="4"/>
  <c r="G241" i="4"/>
  <c r="AB240" i="4"/>
  <c r="W240" i="4"/>
  <c r="S240" i="4"/>
  <c r="R240" i="4"/>
  <c r="T240" i="4" s="1"/>
  <c r="U240" i="4" s="1"/>
  <c r="Q240" i="4"/>
  <c r="M240" i="4"/>
  <c r="L240" i="4"/>
  <c r="J240" i="4"/>
  <c r="G240" i="4"/>
  <c r="AB239" i="4"/>
  <c r="W239" i="4"/>
  <c r="Q239" i="4"/>
  <c r="S239" i="4" s="1"/>
  <c r="M239" i="4"/>
  <c r="L239" i="4"/>
  <c r="J239" i="4"/>
  <c r="G239" i="4"/>
  <c r="AB238" i="4"/>
  <c r="W238" i="4"/>
  <c r="S238" i="4"/>
  <c r="R238" i="4"/>
  <c r="T238" i="4" s="1"/>
  <c r="U238" i="4" s="1"/>
  <c r="Q238" i="4"/>
  <c r="M238" i="4"/>
  <c r="L238" i="4"/>
  <c r="J238" i="4"/>
  <c r="G238" i="4"/>
  <c r="AB237" i="4"/>
  <c r="W237" i="4"/>
  <c r="S237" i="4"/>
  <c r="Q237" i="4"/>
  <c r="R237" i="4" s="1"/>
  <c r="T237" i="4" s="1"/>
  <c r="U237" i="4" s="1"/>
  <c r="M237" i="4"/>
  <c r="L237" i="4"/>
  <c r="J237" i="4"/>
  <c r="G237" i="4"/>
  <c r="AB236" i="4"/>
  <c r="W236" i="4"/>
  <c r="Q236" i="4"/>
  <c r="S236" i="4" s="1"/>
  <c r="M236" i="4"/>
  <c r="L236" i="4"/>
  <c r="J236" i="4"/>
  <c r="G236" i="4"/>
  <c r="AB235" i="4"/>
  <c r="W235" i="4"/>
  <c r="Q235" i="4"/>
  <c r="S235" i="4" s="1"/>
  <c r="M235" i="4"/>
  <c r="L235" i="4"/>
  <c r="J235" i="4"/>
  <c r="G235" i="4"/>
  <c r="AB234" i="4"/>
  <c r="W234" i="4"/>
  <c r="Q234" i="4"/>
  <c r="S234" i="4" s="1"/>
  <c r="M234" i="4"/>
  <c r="L234" i="4"/>
  <c r="J234" i="4"/>
  <c r="G234" i="4"/>
  <c r="AB233" i="4"/>
  <c r="W233" i="4"/>
  <c r="Q233" i="4"/>
  <c r="R233" i="4" s="1"/>
  <c r="T233" i="4" s="1"/>
  <c r="U233" i="4" s="1"/>
  <c r="M233" i="4"/>
  <c r="L233" i="4"/>
  <c r="J233" i="4"/>
  <c r="G233" i="4"/>
  <c r="AB232" i="4"/>
  <c r="W232" i="4"/>
  <c r="Q232" i="4"/>
  <c r="S232" i="4" s="1"/>
  <c r="M232" i="4"/>
  <c r="L232" i="4"/>
  <c r="J232" i="4"/>
  <c r="G232" i="4"/>
  <c r="AB231" i="4"/>
  <c r="W231" i="4"/>
  <c r="Q231" i="4"/>
  <c r="S231" i="4" s="1"/>
  <c r="M231" i="4"/>
  <c r="L231" i="4"/>
  <c r="J231" i="4"/>
  <c r="G231" i="4"/>
  <c r="AB230" i="4"/>
  <c r="W230" i="4"/>
  <c r="Q230" i="4"/>
  <c r="S230" i="4" s="1"/>
  <c r="M230" i="4"/>
  <c r="L230" i="4"/>
  <c r="J230" i="4"/>
  <c r="G230" i="4"/>
  <c r="AB229" i="4"/>
  <c r="W229" i="4"/>
  <c r="Q229" i="4"/>
  <c r="R229" i="4" s="1"/>
  <c r="T229" i="4" s="1"/>
  <c r="U229" i="4" s="1"/>
  <c r="M229" i="4"/>
  <c r="L229" i="4"/>
  <c r="J229" i="4"/>
  <c r="G229" i="4"/>
  <c r="AB228" i="4"/>
  <c r="W228" i="4"/>
  <c r="Q228" i="4"/>
  <c r="S228" i="4" s="1"/>
  <c r="M228" i="4"/>
  <c r="L228" i="4"/>
  <c r="J228" i="4"/>
  <c r="G228" i="4"/>
  <c r="AB227" i="4"/>
  <c r="W227" i="4"/>
  <c r="Q227" i="4"/>
  <c r="S227" i="4" s="1"/>
  <c r="M227" i="4"/>
  <c r="L227" i="4"/>
  <c r="J227" i="4"/>
  <c r="G227" i="4"/>
  <c r="AB226" i="4"/>
  <c r="W226" i="4"/>
  <c r="Q226" i="4"/>
  <c r="S226" i="4" s="1"/>
  <c r="M226" i="4"/>
  <c r="L226" i="4"/>
  <c r="J226" i="4"/>
  <c r="G226" i="4"/>
  <c r="AB225" i="4"/>
  <c r="W225" i="4"/>
  <c r="Q225" i="4"/>
  <c r="R225" i="4" s="1"/>
  <c r="T225" i="4" s="1"/>
  <c r="U225" i="4" s="1"/>
  <c r="M225" i="4"/>
  <c r="L225" i="4"/>
  <c r="J225" i="4"/>
  <c r="G225" i="4"/>
  <c r="AB224" i="4"/>
  <c r="W224" i="4"/>
  <c r="Q224" i="4"/>
  <c r="S224" i="4" s="1"/>
  <c r="M224" i="4"/>
  <c r="L224" i="4"/>
  <c r="J224" i="4"/>
  <c r="G224" i="4"/>
  <c r="AB223" i="4"/>
  <c r="W223" i="4"/>
  <c r="Q223" i="4"/>
  <c r="S223" i="4" s="1"/>
  <c r="M223" i="4"/>
  <c r="L223" i="4"/>
  <c r="J223" i="4"/>
  <c r="G223" i="4"/>
  <c r="AB222" i="4"/>
  <c r="W222" i="4"/>
  <c r="R222" i="4"/>
  <c r="T222" i="4" s="1"/>
  <c r="U222" i="4" s="1"/>
  <c r="Q222" i="4"/>
  <c r="S222" i="4" s="1"/>
  <c r="M222" i="4"/>
  <c r="L222" i="4"/>
  <c r="J222" i="4"/>
  <c r="G222" i="4"/>
  <c r="AB221" i="4"/>
  <c r="W221" i="4"/>
  <c r="S221" i="4"/>
  <c r="Q221" i="4"/>
  <c r="R221" i="4" s="1"/>
  <c r="T221" i="4" s="1"/>
  <c r="U221" i="4" s="1"/>
  <c r="M221" i="4"/>
  <c r="L221" i="4"/>
  <c r="J221" i="4"/>
  <c r="G221" i="4"/>
  <c r="AB220" i="4"/>
  <c r="W220" i="4"/>
  <c r="Q220" i="4"/>
  <c r="S220" i="4" s="1"/>
  <c r="M220" i="4"/>
  <c r="L220" i="4"/>
  <c r="J220" i="4"/>
  <c r="G220" i="4"/>
  <c r="AB219" i="4"/>
  <c r="W219" i="4"/>
  <c r="Q219" i="4"/>
  <c r="S219" i="4" s="1"/>
  <c r="M219" i="4"/>
  <c r="L219" i="4"/>
  <c r="J219" i="4"/>
  <c r="G219" i="4"/>
  <c r="AB218" i="4"/>
  <c r="W218" i="4"/>
  <c r="Q218" i="4"/>
  <c r="S218" i="4" s="1"/>
  <c r="M218" i="4"/>
  <c r="L218" i="4"/>
  <c r="J218" i="4"/>
  <c r="G218" i="4"/>
  <c r="AB217" i="4"/>
  <c r="W217" i="4"/>
  <c r="Q217" i="4"/>
  <c r="R217" i="4" s="1"/>
  <c r="T217" i="4" s="1"/>
  <c r="U217" i="4" s="1"/>
  <c r="M217" i="4"/>
  <c r="L217" i="4"/>
  <c r="J217" i="4"/>
  <c r="G217" i="4"/>
  <c r="AB216" i="4"/>
  <c r="W216" i="4"/>
  <c r="Q216" i="4"/>
  <c r="S216" i="4" s="1"/>
  <c r="M216" i="4"/>
  <c r="L216" i="4"/>
  <c r="J216" i="4"/>
  <c r="G216" i="4"/>
  <c r="AB215" i="4"/>
  <c r="W215" i="4"/>
  <c r="Q215" i="4"/>
  <c r="S215" i="4" s="1"/>
  <c r="M215" i="4"/>
  <c r="L215" i="4"/>
  <c r="J215" i="4"/>
  <c r="G215" i="4"/>
  <c r="AB214" i="4"/>
  <c r="W214" i="4"/>
  <c r="S214" i="4"/>
  <c r="Q214" i="4"/>
  <c r="R214" i="4" s="1"/>
  <c r="T214" i="4" s="1"/>
  <c r="U214" i="4" s="1"/>
  <c r="M214" i="4"/>
  <c r="L214" i="4"/>
  <c r="J214" i="4"/>
  <c r="G214" i="4"/>
  <c r="AB213" i="4"/>
  <c r="W213" i="4"/>
  <c r="Q213" i="4"/>
  <c r="R213" i="4" s="1"/>
  <c r="T213" i="4" s="1"/>
  <c r="U213" i="4" s="1"/>
  <c r="M213" i="4"/>
  <c r="L213" i="4"/>
  <c r="J213" i="4"/>
  <c r="G213" i="4"/>
  <c r="AB212" i="4"/>
  <c r="W212" i="4"/>
  <c r="Q212" i="4"/>
  <c r="S212" i="4" s="1"/>
  <c r="M212" i="4"/>
  <c r="L212" i="4"/>
  <c r="J212" i="4"/>
  <c r="G212" i="4"/>
  <c r="AB211" i="4"/>
  <c r="W211" i="4"/>
  <c r="Q211" i="4"/>
  <c r="S211" i="4" s="1"/>
  <c r="M211" i="4"/>
  <c r="L211" i="4"/>
  <c r="J211" i="4"/>
  <c r="G211" i="4"/>
  <c r="AB210" i="4"/>
  <c r="W210" i="4"/>
  <c r="Q210" i="4"/>
  <c r="S210" i="4" s="1"/>
  <c r="M210" i="4"/>
  <c r="L210" i="4"/>
  <c r="J210" i="4"/>
  <c r="G210" i="4"/>
  <c r="AB270" i="4"/>
  <c r="W270" i="4"/>
  <c r="Q270" i="4"/>
  <c r="R270" i="4" s="1"/>
  <c r="T270" i="4" s="1"/>
  <c r="U270" i="4" s="1"/>
  <c r="M270" i="4"/>
  <c r="L270" i="4"/>
  <c r="J270" i="4"/>
  <c r="G270" i="4"/>
  <c r="D270" i="4"/>
  <c r="C270" i="4"/>
  <c r="AB209" i="4"/>
  <c r="W209" i="4"/>
  <c r="Q209" i="4"/>
  <c r="S209" i="4" s="1"/>
  <c r="M209" i="4"/>
  <c r="L209" i="4"/>
  <c r="J209" i="4"/>
  <c r="G209" i="4"/>
  <c r="AB208" i="4"/>
  <c r="W208" i="4"/>
  <c r="Q208" i="4"/>
  <c r="S208" i="4" s="1"/>
  <c r="M208" i="4"/>
  <c r="L208" i="4"/>
  <c r="J208" i="4"/>
  <c r="G208" i="4"/>
  <c r="AB207" i="4"/>
  <c r="W207" i="4"/>
  <c r="Q207" i="4"/>
  <c r="S207" i="4" s="1"/>
  <c r="M207" i="4"/>
  <c r="L207" i="4"/>
  <c r="J207" i="4"/>
  <c r="G207" i="4"/>
  <c r="AB206" i="4"/>
  <c r="W206" i="4"/>
  <c r="Q206" i="4"/>
  <c r="R206" i="4" s="1"/>
  <c r="T206" i="4" s="1"/>
  <c r="U206" i="4" s="1"/>
  <c r="M206" i="4"/>
  <c r="L206" i="4"/>
  <c r="J206" i="4"/>
  <c r="G206" i="4"/>
  <c r="AB205" i="4"/>
  <c r="W205" i="4"/>
  <c r="Q205" i="4"/>
  <c r="S205" i="4" s="1"/>
  <c r="M205" i="4"/>
  <c r="L205" i="4"/>
  <c r="J205" i="4"/>
  <c r="G205" i="4"/>
  <c r="AB204" i="4"/>
  <c r="W204" i="4"/>
  <c r="Q204" i="4"/>
  <c r="R204" i="4" s="1"/>
  <c r="T204" i="4" s="1"/>
  <c r="U204" i="4" s="1"/>
  <c r="M204" i="4"/>
  <c r="L204" i="4"/>
  <c r="J204" i="4"/>
  <c r="G204" i="4"/>
  <c r="AB203" i="4"/>
  <c r="W203" i="4"/>
  <c r="Q203" i="4"/>
  <c r="S203" i="4" s="1"/>
  <c r="M203" i="4"/>
  <c r="L203" i="4"/>
  <c r="J203" i="4"/>
  <c r="G203" i="4"/>
  <c r="AB202" i="4"/>
  <c r="W202" i="4"/>
  <c r="Q202" i="4"/>
  <c r="R202" i="4" s="1"/>
  <c r="T202" i="4" s="1"/>
  <c r="U202" i="4" s="1"/>
  <c r="M202" i="4"/>
  <c r="L202" i="4"/>
  <c r="J202" i="4"/>
  <c r="G202" i="4"/>
  <c r="AB201" i="4"/>
  <c r="W201" i="4"/>
  <c r="Q201" i="4"/>
  <c r="R201" i="4" s="1"/>
  <c r="T201" i="4" s="1"/>
  <c r="U201" i="4" s="1"/>
  <c r="M201" i="4"/>
  <c r="L201" i="4"/>
  <c r="J201" i="4"/>
  <c r="G201" i="4"/>
  <c r="AB200" i="4"/>
  <c r="W200" i="4"/>
  <c r="Q200" i="4"/>
  <c r="S200" i="4" s="1"/>
  <c r="M200" i="4"/>
  <c r="L200" i="4"/>
  <c r="J200" i="4"/>
  <c r="G200" i="4"/>
  <c r="AB199" i="4"/>
  <c r="W199" i="4"/>
  <c r="Q199" i="4"/>
  <c r="S199" i="4" s="1"/>
  <c r="M199" i="4"/>
  <c r="L199" i="4"/>
  <c r="J199" i="4"/>
  <c r="G199" i="4"/>
  <c r="AB198" i="4"/>
  <c r="W198" i="4"/>
  <c r="Q198" i="4"/>
  <c r="R198" i="4" s="1"/>
  <c r="T198" i="4" s="1"/>
  <c r="U198" i="4" s="1"/>
  <c r="M198" i="4"/>
  <c r="L198" i="4"/>
  <c r="J198" i="4"/>
  <c r="G198" i="4"/>
  <c r="AB197" i="4"/>
  <c r="W197" i="4"/>
  <c r="Q197" i="4"/>
  <c r="S197" i="4" s="1"/>
  <c r="M197" i="4"/>
  <c r="L197" i="4"/>
  <c r="J197" i="4"/>
  <c r="G197" i="4"/>
  <c r="AB196" i="4"/>
  <c r="W196" i="4"/>
  <c r="Q196" i="4"/>
  <c r="S196" i="4" s="1"/>
  <c r="M196" i="4"/>
  <c r="L196" i="4"/>
  <c r="J196" i="4"/>
  <c r="G196" i="4"/>
  <c r="AB195" i="4"/>
  <c r="W195" i="4"/>
  <c r="Q195" i="4"/>
  <c r="S195" i="4" s="1"/>
  <c r="M195" i="4"/>
  <c r="L195" i="4"/>
  <c r="J195" i="4"/>
  <c r="G195" i="4"/>
  <c r="AB194" i="4"/>
  <c r="W194" i="4"/>
  <c r="Q194" i="4"/>
  <c r="S194" i="4" s="1"/>
  <c r="M194" i="4"/>
  <c r="L194" i="4"/>
  <c r="J194" i="4"/>
  <c r="G194" i="4"/>
  <c r="AB193" i="4"/>
  <c r="W193" i="4"/>
  <c r="Q193" i="4"/>
  <c r="S193" i="4" s="1"/>
  <c r="M193" i="4"/>
  <c r="L193" i="4"/>
  <c r="J193" i="4"/>
  <c r="G193" i="4"/>
  <c r="AB192" i="4"/>
  <c r="W192" i="4"/>
  <c r="Q192" i="4"/>
  <c r="R192" i="4" s="1"/>
  <c r="T192" i="4" s="1"/>
  <c r="U192" i="4" s="1"/>
  <c r="M192" i="4"/>
  <c r="L192" i="4"/>
  <c r="J192" i="4"/>
  <c r="G192" i="4"/>
  <c r="AB191" i="4"/>
  <c r="W191" i="4"/>
  <c r="Q191" i="4"/>
  <c r="S191" i="4" s="1"/>
  <c r="M191" i="4"/>
  <c r="L191" i="4"/>
  <c r="J191" i="4"/>
  <c r="G191" i="4"/>
  <c r="AB190" i="4"/>
  <c r="W190" i="4"/>
  <c r="Q190" i="4"/>
  <c r="R190" i="4" s="1"/>
  <c r="T190" i="4" s="1"/>
  <c r="U190" i="4" s="1"/>
  <c r="M190" i="4"/>
  <c r="L190" i="4"/>
  <c r="J190" i="4"/>
  <c r="G190" i="4"/>
  <c r="AB189" i="4"/>
  <c r="W189" i="4"/>
  <c r="Q189" i="4"/>
  <c r="S189" i="4" s="1"/>
  <c r="M189" i="4"/>
  <c r="L189" i="4"/>
  <c r="J189" i="4"/>
  <c r="G189" i="4"/>
  <c r="AB188" i="4"/>
  <c r="W188" i="4"/>
  <c r="Q188" i="4"/>
  <c r="R188" i="4" s="1"/>
  <c r="T188" i="4" s="1"/>
  <c r="U188" i="4" s="1"/>
  <c r="M188" i="4"/>
  <c r="L188" i="4"/>
  <c r="J188" i="4"/>
  <c r="G188" i="4"/>
  <c r="AB187" i="4"/>
  <c r="W187" i="4"/>
  <c r="Q187" i="4"/>
  <c r="S187" i="4" s="1"/>
  <c r="M187" i="4"/>
  <c r="L187" i="4"/>
  <c r="J187" i="4"/>
  <c r="G187" i="4"/>
  <c r="AB186" i="4"/>
  <c r="W186" i="4"/>
  <c r="Q186" i="4"/>
  <c r="R186" i="4" s="1"/>
  <c r="T186" i="4" s="1"/>
  <c r="U186" i="4" s="1"/>
  <c r="M186" i="4"/>
  <c r="L186" i="4"/>
  <c r="J186" i="4"/>
  <c r="G186" i="4"/>
  <c r="AB185" i="4"/>
  <c r="W185" i="4"/>
  <c r="Q185" i="4"/>
  <c r="R185" i="4" s="1"/>
  <c r="T185" i="4" s="1"/>
  <c r="U185" i="4" s="1"/>
  <c r="M185" i="4"/>
  <c r="L185" i="4"/>
  <c r="J185" i="4"/>
  <c r="G185" i="4"/>
  <c r="AB184" i="4"/>
  <c r="W184" i="4"/>
  <c r="Q184" i="4"/>
  <c r="S184" i="4" s="1"/>
  <c r="M184" i="4"/>
  <c r="L184" i="4"/>
  <c r="J184" i="4"/>
  <c r="G184" i="4"/>
  <c r="AB183" i="4"/>
  <c r="W183" i="4"/>
  <c r="Q183" i="4"/>
  <c r="S183" i="4" s="1"/>
  <c r="M183" i="4"/>
  <c r="L183" i="4"/>
  <c r="J183" i="4"/>
  <c r="G183" i="4"/>
  <c r="AB182" i="4"/>
  <c r="W182" i="4"/>
  <c r="Q182" i="4"/>
  <c r="R182" i="4" s="1"/>
  <c r="T182" i="4" s="1"/>
  <c r="U182" i="4" s="1"/>
  <c r="M182" i="4"/>
  <c r="L182" i="4"/>
  <c r="J182" i="4"/>
  <c r="G182" i="4"/>
  <c r="AB181" i="4"/>
  <c r="W181" i="4"/>
  <c r="R181" i="4"/>
  <c r="T181" i="4" s="1"/>
  <c r="U181" i="4" s="1"/>
  <c r="Q181" i="4"/>
  <c r="S181" i="4" s="1"/>
  <c r="M181" i="4"/>
  <c r="L181" i="4"/>
  <c r="J181" i="4"/>
  <c r="G181" i="4"/>
  <c r="AB180" i="4"/>
  <c r="W180" i="4"/>
  <c r="Q180" i="4"/>
  <c r="S180" i="4" s="1"/>
  <c r="M180" i="4"/>
  <c r="L180" i="4"/>
  <c r="J180" i="4"/>
  <c r="G180" i="4"/>
  <c r="AB179" i="4"/>
  <c r="W179" i="4"/>
  <c r="Q179" i="4"/>
  <c r="S179" i="4" s="1"/>
  <c r="M179" i="4"/>
  <c r="L179" i="4"/>
  <c r="J179" i="4"/>
  <c r="G179" i="4"/>
  <c r="D179" i="4"/>
  <c r="C179" i="4"/>
  <c r="AB178" i="4"/>
  <c r="W178" i="4"/>
  <c r="Q178" i="4"/>
  <c r="R178" i="4" s="1"/>
  <c r="T178" i="4" s="1"/>
  <c r="U178" i="4" s="1"/>
  <c r="M178" i="4"/>
  <c r="L178" i="4"/>
  <c r="J178" i="4"/>
  <c r="G178" i="4"/>
  <c r="AB177" i="4"/>
  <c r="W177" i="4"/>
  <c r="Q177" i="4"/>
  <c r="S177" i="4" s="1"/>
  <c r="M177" i="4"/>
  <c r="L177" i="4"/>
  <c r="J177" i="4"/>
  <c r="G177" i="4"/>
  <c r="AB176" i="4"/>
  <c r="W176" i="4"/>
  <c r="Q176" i="4"/>
  <c r="S176" i="4" s="1"/>
  <c r="M176" i="4"/>
  <c r="L176" i="4"/>
  <c r="J176" i="4"/>
  <c r="G176" i="4"/>
  <c r="AB175" i="4"/>
  <c r="W175" i="4"/>
  <c r="Q175" i="4"/>
  <c r="S175" i="4" s="1"/>
  <c r="M175" i="4"/>
  <c r="L175" i="4"/>
  <c r="J175" i="4"/>
  <c r="G175" i="4"/>
  <c r="AB174" i="4"/>
  <c r="W174" i="4"/>
  <c r="Q174" i="4"/>
  <c r="R174" i="4" s="1"/>
  <c r="T174" i="4" s="1"/>
  <c r="U174" i="4" s="1"/>
  <c r="M174" i="4"/>
  <c r="L174" i="4"/>
  <c r="J174" i="4"/>
  <c r="G174" i="4"/>
  <c r="AB173" i="4"/>
  <c r="W173" i="4"/>
  <c r="Q173" i="4"/>
  <c r="S173" i="4" s="1"/>
  <c r="M173" i="4"/>
  <c r="L173" i="4"/>
  <c r="J173" i="4"/>
  <c r="G173" i="4"/>
  <c r="AB172" i="4"/>
  <c r="W172" i="4"/>
  <c r="Q172" i="4"/>
  <c r="S172" i="4" s="1"/>
  <c r="M172" i="4"/>
  <c r="L172" i="4"/>
  <c r="J172" i="4"/>
  <c r="G172" i="4"/>
  <c r="AB171" i="4"/>
  <c r="W171" i="4"/>
  <c r="Q171" i="4"/>
  <c r="S171" i="4" s="1"/>
  <c r="M171" i="4"/>
  <c r="L171" i="4"/>
  <c r="J171" i="4"/>
  <c r="G171" i="4"/>
  <c r="AB170" i="4"/>
  <c r="W170" i="4"/>
  <c r="Q170" i="4"/>
  <c r="R170" i="4" s="1"/>
  <c r="T170" i="4" s="1"/>
  <c r="U170" i="4" s="1"/>
  <c r="M170" i="4"/>
  <c r="L170" i="4"/>
  <c r="J170" i="4"/>
  <c r="G170" i="4"/>
  <c r="AB169" i="4"/>
  <c r="W169" i="4"/>
  <c r="Q169" i="4"/>
  <c r="S169" i="4" s="1"/>
  <c r="M169" i="4"/>
  <c r="L169" i="4"/>
  <c r="J169" i="4"/>
  <c r="G169" i="4"/>
  <c r="AB168" i="4"/>
  <c r="W168" i="4"/>
  <c r="Q168" i="4"/>
  <c r="S168" i="4" s="1"/>
  <c r="M168" i="4"/>
  <c r="L168" i="4"/>
  <c r="J168" i="4"/>
  <c r="G168" i="4"/>
  <c r="AB167" i="4"/>
  <c r="W167" i="4"/>
  <c r="Q167" i="4"/>
  <c r="S167" i="4" s="1"/>
  <c r="M167" i="4"/>
  <c r="L167" i="4"/>
  <c r="J167" i="4"/>
  <c r="G167" i="4"/>
  <c r="AB166" i="4"/>
  <c r="W166" i="4"/>
  <c r="Q166" i="4"/>
  <c r="R166" i="4" s="1"/>
  <c r="T166" i="4" s="1"/>
  <c r="U166" i="4" s="1"/>
  <c r="M166" i="4"/>
  <c r="L166" i="4"/>
  <c r="J166" i="4"/>
  <c r="G166" i="4"/>
  <c r="AB165" i="4"/>
  <c r="W165" i="4"/>
  <c r="Q165" i="4"/>
  <c r="S165" i="4" s="1"/>
  <c r="M165" i="4"/>
  <c r="L165" i="4"/>
  <c r="J165" i="4"/>
  <c r="G165" i="4"/>
  <c r="AB164" i="4"/>
  <c r="W164" i="4"/>
  <c r="Q164" i="4"/>
  <c r="S164" i="4" s="1"/>
  <c r="M164" i="4"/>
  <c r="L164" i="4"/>
  <c r="J164" i="4"/>
  <c r="G164" i="4"/>
  <c r="AB163" i="4"/>
  <c r="W163" i="4"/>
  <c r="Q163" i="4"/>
  <c r="S163" i="4" s="1"/>
  <c r="M163" i="4"/>
  <c r="L163" i="4"/>
  <c r="J163" i="4"/>
  <c r="G163" i="4"/>
  <c r="AB162" i="4"/>
  <c r="W162" i="4"/>
  <c r="Q162" i="4"/>
  <c r="R162" i="4" s="1"/>
  <c r="T162" i="4" s="1"/>
  <c r="U162" i="4" s="1"/>
  <c r="M162" i="4"/>
  <c r="L162" i="4"/>
  <c r="J162" i="4"/>
  <c r="G162" i="4"/>
  <c r="AB161" i="4"/>
  <c r="W161" i="4"/>
  <c r="Q161" i="4"/>
  <c r="S161" i="4" s="1"/>
  <c r="M161" i="4"/>
  <c r="L161" i="4"/>
  <c r="J161" i="4"/>
  <c r="G161" i="4"/>
  <c r="AB160" i="4"/>
  <c r="W160" i="4"/>
  <c r="Q160" i="4"/>
  <c r="S160" i="4" s="1"/>
  <c r="M160" i="4"/>
  <c r="L160" i="4"/>
  <c r="J160" i="4"/>
  <c r="G160" i="4"/>
  <c r="AB159" i="4"/>
  <c r="W159" i="4"/>
  <c r="Q159" i="4"/>
  <c r="S159" i="4" s="1"/>
  <c r="M159" i="4"/>
  <c r="L159" i="4"/>
  <c r="J159" i="4"/>
  <c r="G159" i="4"/>
  <c r="AB158" i="4"/>
  <c r="W158" i="4"/>
  <c r="Q158" i="4"/>
  <c r="R158" i="4" s="1"/>
  <c r="T158" i="4" s="1"/>
  <c r="U158" i="4" s="1"/>
  <c r="M158" i="4"/>
  <c r="L158" i="4"/>
  <c r="J158" i="4"/>
  <c r="G158" i="4"/>
  <c r="AB157" i="4"/>
  <c r="W157" i="4"/>
  <c r="Q157" i="4"/>
  <c r="S157" i="4" s="1"/>
  <c r="M157" i="4"/>
  <c r="L157" i="4"/>
  <c r="J157" i="4"/>
  <c r="G157" i="4"/>
  <c r="AB156" i="4"/>
  <c r="W156" i="4"/>
  <c r="Q156" i="4"/>
  <c r="R156" i="4" s="1"/>
  <c r="T156" i="4" s="1"/>
  <c r="U156" i="4" s="1"/>
  <c r="M156" i="4"/>
  <c r="L156" i="4"/>
  <c r="J156" i="4"/>
  <c r="G156" i="4"/>
  <c r="AB155" i="4"/>
  <c r="W155" i="4"/>
  <c r="Q155" i="4"/>
  <c r="S155" i="4" s="1"/>
  <c r="M155" i="4"/>
  <c r="L155" i="4"/>
  <c r="J155" i="4"/>
  <c r="G155" i="4"/>
  <c r="AB154" i="4"/>
  <c r="W154" i="4"/>
  <c r="Q154" i="4"/>
  <c r="R154" i="4" s="1"/>
  <c r="T154" i="4" s="1"/>
  <c r="U154" i="4" s="1"/>
  <c r="M154" i="4"/>
  <c r="L154" i="4"/>
  <c r="J154" i="4"/>
  <c r="G154" i="4"/>
  <c r="AB153" i="4"/>
  <c r="W153" i="4"/>
  <c r="Q153" i="4"/>
  <c r="S153" i="4" s="1"/>
  <c r="M153" i="4"/>
  <c r="L153" i="4"/>
  <c r="J153" i="4"/>
  <c r="G153" i="4"/>
  <c r="AB152" i="4"/>
  <c r="W152" i="4"/>
  <c r="Q152" i="4"/>
  <c r="R152" i="4" s="1"/>
  <c r="T152" i="4" s="1"/>
  <c r="U152" i="4" s="1"/>
  <c r="M152" i="4"/>
  <c r="L152" i="4"/>
  <c r="J152" i="4"/>
  <c r="G152" i="4"/>
  <c r="AB151" i="4"/>
  <c r="W151" i="4"/>
  <c r="Q151" i="4"/>
  <c r="S151" i="4" s="1"/>
  <c r="M151" i="4"/>
  <c r="L151" i="4"/>
  <c r="J151" i="4"/>
  <c r="G151" i="4"/>
  <c r="AB150" i="4"/>
  <c r="W150" i="4"/>
  <c r="Q150" i="4"/>
  <c r="R150" i="4" s="1"/>
  <c r="T150" i="4" s="1"/>
  <c r="U150" i="4" s="1"/>
  <c r="M150" i="4"/>
  <c r="L150" i="4"/>
  <c r="J150" i="4"/>
  <c r="G150" i="4"/>
  <c r="AB149" i="4"/>
  <c r="W149" i="4"/>
  <c r="Q149" i="4"/>
  <c r="S149" i="4" s="1"/>
  <c r="M149" i="4"/>
  <c r="L149" i="4"/>
  <c r="J149" i="4"/>
  <c r="G149" i="4"/>
  <c r="D149" i="4"/>
  <c r="C149" i="4"/>
  <c r="AB148" i="4"/>
  <c r="W148" i="4"/>
  <c r="Q148" i="4"/>
  <c r="S148" i="4" s="1"/>
  <c r="M148" i="4"/>
  <c r="L148" i="4"/>
  <c r="J148" i="4"/>
  <c r="G148" i="4"/>
  <c r="AB147" i="4"/>
  <c r="W147" i="4"/>
  <c r="Q147" i="4"/>
  <c r="S147" i="4" s="1"/>
  <c r="M147" i="4"/>
  <c r="L147" i="4"/>
  <c r="J147" i="4"/>
  <c r="G147" i="4"/>
  <c r="AB146" i="4"/>
  <c r="W146" i="4"/>
  <c r="Q146" i="4"/>
  <c r="S146" i="4" s="1"/>
  <c r="M146" i="4"/>
  <c r="L146" i="4"/>
  <c r="J146" i="4"/>
  <c r="G146" i="4"/>
  <c r="AB145" i="4"/>
  <c r="W145" i="4"/>
  <c r="Q145" i="4"/>
  <c r="S145" i="4" s="1"/>
  <c r="M145" i="4"/>
  <c r="L145" i="4"/>
  <c r="J145" i="4"/>
  <c r="G145" i="4"/>
  <c r="AB144" i="4"/>
  <c r="W144" i="4"/>
  <c r="Q144" i="4"/>
  <c r="R144" i="4" s="1"/>
  <c r="T144" i="4" s="1"/>
  <c r="U144" i="4" s="1"/>
  <c r="M144" i="4"/>
  <c r="L144" i="4"/>
  <c r="J144" i="4"/>
  <c r="G144" i="4"/>
  <c r="AB143" i="4"/>
  <c r="W143" i="4"/>
  <c r="Q143" i="4"/>
  <c r="S143" i="4" s="1"/>
  <c r="M143" i="4"/>
  <c r="L143" i="4"/>
  <c r="J143" i="4"/>
  <c r="G143" i="4"/>
  <c r="AB142" i="4"/>
  <c r="W142" i="4"/>
  <c r="Q142" i="4"/>
  <c r="R142" i="4" s="1"/>
  <c r="T142" i="4" s="1"/>
  <c r="U142" i="4" s="1"/>
  <c r="M142" i="4"/>
  <c r="L142" i="4"/>
  <c r="J142" i="4"/>
  <c r="G142" i="4"/>
  <c r="AB141" i="4"/>
  <c r="W141" i="4"/>
  <c r="Q141" i="4"/>
  <c r="S141" i="4" s="1"/>
  <c r="M141" i="4"/>
  <c r="L141" i="4"/>
  <c r="J141" i="4"/>
  <c r="G141" i="4"/>
  <c r="AB140" i="4"/>
  <c r="W140" i="4"/>
  <c r="Q140" i="4"/>
  <c r="R140" i="4" s="1"/>
  <c r="T140" i="4" s="1"/>
  <c r="U140" i="4" s="1"/>
  <c r="M140" i="4"/>
  <c r="L140" i="4"/>
  <c r="J140" i="4"/>
  <c r="G140" i="4"/>
  <c r="AB139" i="4"/>
  <c r="W139" i="4"/>
  <c r="Q139" i="4"/>
  <c r="R139" i="4" s="1"/>
  <c r="T139" i="4" s="1"/>
  <c r="U139" i="4" s="1"/>
  <c r="M139" i="4"/>
  <c r="L139" i="4"/>
  <c r="J139" i="4"/>
  <c r="G139" i="4"/>
  <c r="AB138" i="4"/>
  <c r="W138" i="4"/>
  <c r="Q138" i="4"/>
  <c r="R138" i="4" s="1"/>
  <c r="T138" i="4" s="1"/>
  <c r="U138" i="4" s="1"/>
  <c r="M138" i="4"/>
  <c r="L138" i="4"/>
  <c r="J138" i="4"/>
  <c r="G138" i="4"/>
  <c r="AB137" i="4"/>
  <c r="W137" i="4"/>
  <c r="Q137" i="4"/>
  <c r="S137" i="4" s="1"/>
  <c r="M137" i="4"/>
  <c r="L137" i="4"/>
  <c r="J137" i="4"/>
  <c r="G137" i="4"/>
  <c r="AB136" i="4"/>
  <c r="W136" i="4"/>
  <c r="Q136" i="4"/>
  <c r="R136" i="4" s="1"/>
  <c r="T136" i="4" s="1"/>
  <c r="U136" i="4" s="1"/>
  <c r="M136" i="4"/>
  <c r="L136" i="4"/>
  <c r="J136" i="4"/>
  <c r="G136" i="4"/>
  <c r="AB135" i="4"/>
  <c r="W135" i="4"/>
  <c r="Q135" i="4"/>
  <c r="S135" i="4" s="1"/>
  <c r="M135" i="4"/>
  <c r="L135" i="4"/>
  <c r="J135" i="4"/>
  <c r="G135" i="4"/>
  <c r="AB134" i="4"/>
  <c r="W134" i="4"/>
  <c r="Q134" i="4"/>
  <c r="R134" i="4" s="1"/>
  <c r="T134" i="4" s="1"/>
  <c r="U134" i="4" s="1"/>
  <c r="M134" i="4"/>
  <c r="L134" i="4"/>
  <c r="J134" i="4"/>
  <c r="G134" i="4"/>
  <c r="AB133" i="4"/>
  <c r="W133" i="4"/>
  <c r="Q133" i="4"/>
  <c r="S133" i="4" s="1"/>
  <c r="M133" i="4"/>
  <c r="L133" i="4"/>
  <c r="J133" i="4"/>
  <c r="G133" i="4"/>
  <c r="AB132" i="4"/>
  <c r="W132" i="4"/>
  <c r="Q132" i="4"/>
  <c r="R132" i="4" s="1"/>
  <c r="T132" i="4" s="1"/>
  <c r="U132" i="4" s="1"/>
  <c r="M132" i="4"/>
  <c r="L132" i="4"/>
  <c r="J132" i="4"/>
  <c r="G132" i="4"/>
  <c r="AB131" i="4"/>
  <c r="W131" i="4"/>
  <c r="Q131" i="4"/>
  <c r="S131" i="4" s="1"/>
  <c r="M131" i="4"/>
  <c r="L131" i="4"/>
  <c r="J131" i="4"/>
  <c r="G131" i="4"/>
  <c r="AB130" i="4"/>
  <c r="W130" i="4"/>
  <c r="Q130" i="4"/>
  <c r="R130" i="4" s="1"/>
  <c r="T130" i="4" s="1"/>
  <c r="U130" i="4" s="1"/>
  <c r="M130" i="4"/>
  <c r="L130" i="4"/>
  <c r="J130" i="4"/>
  <c r="G130" i="4"/>
  <c r="AB129" i="4"/>
  <c r="W129" i="4"/>
  <c r="Q129" i="4"/>
  <c r="S129" i="4" s="1"/>
  <c r="M129" i="4"/>
  <c r="L129" i="4"/>
  <c r="J129" i="4"/>
  <c r="G129" i="4"/>
  <c r="AB128" i="4"/>
  <c r="W128" i="4"/>
  <c r="Q128" i="4"/>
  <c r="R128" i="4" s="1"/>
  <c r="T128" i="4" s="1"/>
  <c r="U128" i="4" s="1"/>
  <c r="M128" i="4"/>
  <c r="L128" i="4"/>
  <c r="J128" i="4"/>
  <c r="G128" i="4"/>
  <c r="AB127" i="4"/>
  <c r="W127" i="4"/>
  <c r="S127" i="4"/>
  <c r="Q127" i="4"/>
  <c r="R127" i="4" s="1"/>
  <c r="T127" i="4" s="1"/>
  <c r="U127" i="4" s="1"/>
  <c r="M127" i="4"/>
  <c r="L127" i="4"/>
  <c r="J127" i="4"/>
  <c r="G127" i="4"/>
  <c r="AB126" i="4"/>
  <c r="W126" i="4"/>
  <c r="Q126" i="4"/>
  <c r="R126" i="4" s="1"/>
  <c r="T126" i="4" s="1"/>
  <c r="U126" i="4" s="1"/>
  <c r="M126" i="4"/>
  <c r="L126" i="4"/>
  <c r="J126" i="4"/>
  <c r="G126" i="4"/>
  <c r="AB125" i="4"/>
  <c r="W125" i="4"/>
  <c r="Q125" i="4"/>
  <c r="S125" i="4" s="1"/>
  <c r="M125" i="4"/>
  <c r="L125" i="4"/>
  <c r="J125" i="4"/>
  <c r="G125" i="4"/>
  <c r="AB124" i="4"/>
  <c r="W124" i="4"/>
  <c r="Q124" i="4"/>
  <c r="R124" i="4" s="1"/>
  <c r="T124" i="4" s="1"/>
  <c r="U124" i="4" s="1"/>
  <c r="M124" i="4"/>
  <c r="L124" i="4"/>
  <c r="J124" i="4"/>
  <c r="G124" i="4"/>
  <c r="AB123" i="4"/>
  <c r="W123" i="4"/>
  <c r="Q123" i="4"/>
  <c r="R123" i="4" s="1"/>
  <c r="T123" i="4" s="1"/>
  <c r="U123" i="4" s="1"/>
  <c r="M123" i="4"/>
  <c r="L123" i="4"/>
  <c r="J123" i="4"/>
  <c r="G123" i="4"/>
  <c r="AB122" i="4"/>
  <c r="W122" i="4"/>
  <c r="Q122" i="4"/>
  <c r="R122" i="4" s="1"/>
  <c r="T122" i="4" s="1"/>
  <c r="U122" i="4" s="1"/>
  <c r="M122" i="4"/>
  <c r="L122" i="4"/>
  <c r="J122" i="4"/>
  <c r="G122" i="4"/>
  <c r="AB121" i="4"/>
  <c r="W121" i="4"/>
  <c r="Q121" i="4"/>
  <c r="S121" i="4" s="1"/>
  <c r="M121" i="4"/>
  <c r="L121" i="4"/>
  <c r="J121" i="4"/>
  <c r="G121" i="4"/>
  <c r="AB120" i="4"/>
  <c r="W120" i="4"/>
  <c r="Q120" i="4"/>
  <c r="R120" i="4" s="1"/>
  <c r="T120" i="4" s="1"/>
  <c r="U120" i="4" s="1"/>
  <c r="M120" i="4"/>
  <c r="L120" i="4"/>
  <c r="J120" i="4"/>
  <c r="G120" i="4"/>
  <c r="AB119" i="4"/>
  <c r="W119" i="4"/>
  <c r="Q119" i="4"/>
  <c r="S119" i="4" s="1"/>
  <c r="M119" i="4"/>
  <c r="L119" i="4"/>
  <c r="J119" i="4"/>
  <c r="G119" i="4"/>
  <c r="AB118" i="4"/>
  <c r="W118" i="4"/>
  <c r="Q118" i="4"/>
  <c r="R118" i="4" s="1"/>
  <c r="T118" i="4" s="1"/>
  <c r="U118" i="4" s="1"/>
  <c r="M118" i="4"/>
  <c r="L118" i="4"/>
  <c r="J118" i="4"/>
  <c r="G118" i="4"/>
  <c r="AB117" i="4"/>
  <c r="W117" i="4"/>
  <c r="Q117" i="4"/>
  <c r="S117" i="4" s="1"/>
  <c r="M117" i="4"/>
  <c r="L117" i="4"/>
  <c r="J117" i="4"/>
  <c r="G117" i="4"/>
  <c r="AB116" i="4"/>
  <c r="W116" i="4"/>
  <c r="Q116" i="4"/>
  <c r="R116" i="4" s="1"/>
  <c r="T116" i="4" s="1"/>
  <c r="U116" i="4" s="1"/>
  <c r="M116" i="4"/>
  <c r="L116" i="4"/>
  <c r="J116" i="4"/>
  <c r="G116" i="4"/>
  <c r="AB115" i="4"/>
  <c r="W115" i="4"/>
  <c r="Q115" i="4"/>
  <c r="S115" i="4" s="1"/>
  <c r="M115" i="4"/>
  <c r="L115" i="4"/>
  <c r="J115" i="4"/>
  <c r="G115" i="4"/>
  <c r="D115" i="4"/>
  <c r="C115" i="4"/>
  <c r="S229" i="4" l="1"/>
  <c r="R230" i="4"/>
  <c r="T230" i="4" s="1"/>
  <c r="U230" i="4" s="1"/>
  <c r="R241" i="4"/>
  <c r="T241" i="4" s="1"/>
  <c r="U241" i="4" s="1"/>
  <c r="R249" i="4"/>
  <c r="T249" i="4" s="1"/>
  <c r="U249" i="4" s="1"/>
  <c r="R257" i="4"/>
  <c r="T257" i="4" s="1"/>
  <c r="U257" i="4" s="1"/>
  <c r="R265" i="4"/>
  <c r="T265" i="4" s="1"/>
  <c r="U265" i="4" s="1"/>
  <c r="R145" i="4"/>
  <c r="T145" i="4" s="1"/>
  <c r="U145" i="4" s="1"/>
  <c r="S213" i="4"/>
  <c r="R242" i="4"/>
  <c r="T242" i="4" s="1"/>
  <c r="U242" i="4" s="1"/>
  <c r="R246" i="4"/>
  <c r="T246" i="4" s="1"/>
  <c r="U246" i="4" s="1"/>
  <c r="R250" i="4"/>
  <c r="T250" i="4" s="1"/>
  <c r="U250" i="4" s="1"/>
  <c r="R254" i="4"/>
  <c r="T254" i="4" s="1"/>
  <c r="U254" i="4" s="1"/>
  <c r="R258" i="4"/>
  <c r="T258" i="4" s="1"/>
  <c r="U258" i="4" s="1"/>
  <c r="R262" i="4"/>
  <c r="T262" i="4" s="1"/>
  <c r="U262" i="4" s="1"/>
  <c r="R266" i="4"/>
  <c r="T266" i="4" s="1"/>
  <c r="U266" i="4" s="1"/>
  <c r="R143" i="4"/>
  <c r="T143" i="4" s="1"/>
  <c r="U143" i="4" s="1"/>
  <c r="R149" i="4"/>
  <c r="T149" i="4" s="1"/>
  <c r="U149" i="4" s="1"/>
  <c r="S202" i="4"/>
  <c r="S270" i="4"/>
  <c r="S185" i="4"/>
  <c r="S186" i="4"/>
  <c r="S206" i="4"/>
  <c r="R210" i="4"/>
  <c r="T210" i="4" s="1"/>
  <c r="U210" i="4" s="1"/>
  <c r="S217" i="4"/>
  <c r="R218" i="4"/>
  <c r="T218" i="4" s="1"/>
  <c r="U218" i="4" s="1"/>
  <c r="S225" i="4"/>
  <c r="R226" i="4"/>
  <c r="T226" i="4" s="1"/>
  <c r="U226" i="4" s="1"/>
  <c r="S233" i="4"/>
  <c r="R234" i="4"/>
  <c r="T234" i="4" s="1"/>
  <c r="U234" i="4" s="1"/>
  <c r="S201" i="4"/>
  <c r="R216" i="4"/>
  <c r="T216" i="4" s="1"/>
  <c r="U216" i="4" s="1"/>
  <c r="R224" i="4"/>
  <c r="T224" i="4" s="1"/>
  <c r="U224" i="4" s="1"/>
  <c r="R232" i="4"/>
  <c r="T232" i="4" s="1"/>
  <c r="U232" i="4" s="1"/>
  <c r="R147" i="4"/>
  <c r="T147" i="4" s="1"/>
  <c r="U147" i="4" s="1"/>
  <c r="R148" i="4"/>
  <c r="T148" i="4" s="1"/>
  <c r="U148" i="4" s="1"/>
  <c r="S198" i="4"/>
  <c r="R212" i="4"/>
  <c r="T212" i="4" s="1"/>
  <c r="U212" i="4" s="1"/>
  <c r="R220" i="4"/>
  <c r="T220" i="4" s="1"/>
  <c r="U220" i="4" s="1"/>
  <c r="R228" i="4"/>
  <c r="T228" i="4" s="1"/>
  <c r="U228" i="4" s="1"/>
  <c r="R236" i="4"/>
  <c r="T236" i="4" s="1"/>
  <c r="U236" i="4" s="1"/>
  <c r="R211" i="4"/>
  <c r="T211" i="4" s="1"/>
  <c r="U211" i="4" s="1"/>
  <c r="R215" i="4"/>
  <c r="T215" i="4" s="1"/>
  <c r="U215" i="4" s="1"/>
  <c r="R219" i="4"/>
  <c r="T219" i="4" s="1"/>
  <c r="U219" i="4" s="1"/>
  <c r="R223" i="4"/>
  <c r="T223" i="4" s="1"/>
  <c r="U223" i="4" s="1"/>
  <c r="R227" i="4"/>
  <c r="T227" i="4" s="1"/>
  <c r="U227" i="4" s="1"/>
  <c r="R231" i="4"/>
  <c r="T231" i="4" s="1"/>
  <c r="U231" i="4" s="1"/>
  <c r="R235" i="4"/>
  <c r="T235" i="4" s="1"/>
  <c r="U235" i="4" s="1"/>
  <c r="R239" i="4"/>
  <c r="T239" i="4" s="1"/>
  <c r="U239" i="4" s="1"/>
  <c r="R209" i="4"/>
  <c r="T209" i="4" s="1"/>
  <c r="U209" i="4" s="1"/>
  <c r="R177" i="4"/>
  <c r="T177" i="4" s="1"/>
  <c r="U177" i="4" s="1"/>
  <c r="S150" i="4"/>
  <c r="R164" i="4"/>
  <c r="T164" i="4" s="1"/>
  <c r="U164" i="4" s="1"/>
  <c r="R165" i="4"/>
  <c r="T165" i="4" s="1"/>
  <c r="U165" i="4" s="1"/>
  <c r="R157" i="4"/>
  <c r="T157" i="4" s="1"/>
  <c r="U157" i="4" s="1"/>
  <c r="R172" i="4"/>
  <c r="T172" i="4" s="1"/>
  <c r="U172" i="4" s="1"/>
  <c r="R173" i="4"/>
  <c r="T173" i="4" s="1"/>
  <c r="U173" i="4" s="1"/>
  <c r="S123" i="4"/>
  <c r="S124" i="4"/>
  <c r="R125" i="4"/>
  <c r="T125" i="4" s="1"/>
  <c r="U125" i="4" s="1"/>
  <c r="S139" i="4"/>
  <c r="S140" i="4"/>
  <c r="R141" i="4"/>
  <c r="T141" i="4" s="1"/>
  <c r="U141" i="4" s="1"/>
  <c r="S154" i="4"/>
  <c r="R160" i="4"/>
  <c r="T160" i="4" s="1"/>
  <c r="U160" i="4" s="1"/>
  <c r="R161" i="4"/>
  <c r="T161" i="4" s="1"/>
  <c r="U161" i="4" s="1"/>
  <c r="R168" i="4"/>
  <c r="T168" i="4" s="1"/>
  <c r="U168" i="4" s="1"/>
  <c r="R169" i="4"/>
  <c r="T169" i="4" s="1"/>
  <c r="U169" i="4" s="1"/>
  <c r="S182" i="4"/>
  <c r="R193" i="4"/>
  <c r="T193" i="4" s="1"/>
  <c r="U193" i="4" s="1"/>
  <c r="R189" i="4"/>
  <c r="T189" i="4" s="1"/>
  <c r="U189" i="4" s="1"/>
  <c r="R194" i="4"/>
  <c r="T194" i="4" s="1"/>
  <c r="U194" i="4" s="1"/>
  <c r="R197" i="4"/>
  <c r="T197" i="4" s="1"/>
  <c r="U197" i="4" s="1"/>
  <c r="R205" i="4"/>
  <c r="T205" i="4" s="1"/>
  <c r="U205" i="4" s="1"/>
  <c r="S190" i="4"/>
  <c r="R180" i="4"/>
  <c r="T180" i="4" s="1"/>
  <c r="U180" i="4" s="1"/>
  <c r="R184" i="4"/>
  <c r="T184" i="4" s="1"/>
  <c r="U184" i="4" s="1"/>
  <c r="R196" i="4"/>
  <c r="T196" i="4" s="1"/>
  <c r="U196" i="4" s="1"/>
  <c r="R200" i="4"/>
  <c r="T200" i="4" s="1"/>
  <c r="U200" i="4" s="1"/>
  <c r="R208" i="4"/>
  <c r="T208" i="4" s="1"/>
  <c r="U208" i="4" s="1"/>
  <c r="R179" i="4"/>
  <c r="T179" i="4" s="1"/>
  <c r="U179" i="4" s="1"/>
  <c r="R183" i="4"/>
  <c r="T183" i="4" s="1"/>
  <c r="U183" i="4" s="1"/>
  <c r="R187" i="4"/>
  <c r="T187" i="4" s="1"/>
  <c r="U187" i="4" s="1"/>
  <c r="S188" i="4"/>
  <c r="R191" i="4"/>
  <c r="T191" i="4" s="1"/>
  <c r="U191" i="4" s="1"/>
  <c r="S192" i="4"/>
  <c r="R195" i="4"/>
  <c r="T195" i="4" s="1"/>
  <c r="U195" i="4" s="1"/>
  <c r="R199" i="4"/>
  <c r="T199" i="4" s="1"/>
  <c r="U199" i="4" s="1"/>
  <c r="R203" i="4"/>
  <c r="T203" i="4" s="1"/>
  <c r="U203" i="4" s="1"/>
  <c r="S204" i="4"/>
  <c r="R207" i="4"/>
  <c r="T207" i="4" s="1"/>
  <c r="U207" i="4" s="1"/>
  <c r="R176" i="4"/>
  <c r="T176" i="4" s="1"/>
  <c r="U176" i="4" s="1"/>
  <c r="R153" i="4"/>
  <c r="T153" i="4" s="1"/>
  <c r="U153" i="4" s="1"/>
  <c r="S158" i="4"/>
  <c r="S162" i="4"/>
  <c r="S166" i="4"/>
  <c r="S170" i="4"/>
  <c r="S174" i="4"/>
  <c r="S178" i="4"/>
  <c r="R151" i="4"/>
  <c r="T151" i="4" s="1"/>
  <c r="U151" i="4" s="1"/>
  <c r="S152" i="4"/>
  <c r="R155" i="4"/>
  <c r="T155" i="4" s="1"/>
  <c r="U155" i="4" s="1"/>
  <c r="S156" i="4"/>
  <c r="R159" i="4"/>
  <c r="T159" i="4" s="1"/>
  <c r="U159" i="4" s="1"/>
  <c r="R163" i="4"/>
  <c r="T163" i="4" s="1"/>
  <c r="U163" i="4" s="1"/>
  <c r="R167" i="4"/>
  <c r="T167" i="4" s="1"/>
  <c r="U167" i="4" s="1"/>
  <c r="R171" i="4"/>
  <c r="T171" i="4" s="1"/>
  <c r="U171" i="4" s="1"/>
  <c r="R175" i="4"/>
  <c r="T175" i="4" s="1"/>
  <c r="U175" i="4" s="1"/>
  <c r="R146" i="4"/>
  <c r="T146" i="4" s="1"/>
  <c r="U146" i="4" s="1"/>
  <c r="R115" i="4"/>
  <c r="T115" i="4" s="1"/>
  <c r="U115" i="4" s="1"/>
  <c r="R129" i="4"/>
  <c r="T129" i="4" s="1"/>
  <c r="U129" i="4" s="1"/>
  <c r="R131" i="4"/>
  <c r="T131" i="4" s="1"/>
  <c r="U131" i="4" s="1"/>
  <c r="S116" i="4"/>
  <c r="R117" i="4"/>
  <c r="T117" i="4" s="1"/>
  <c r="U117" i="4" s="1"/>
  <c r="R119" i="4"/>
  <c r="T119" i="4" s="1"/>
  <c r="U119" i="4" s="1"/>
  <c r="S132" i="4"/>
  <c r="R133" i="4"/>
  <c r="T133" i="4" s="1"/>
  <c r="U133" i="4" s="1"/>
  <c r="R135" i="4"/>
  <c r="T135" i="4" s="1"/>
  <c r="U135" i="4" s="1"/>
  <c r="S128" i="4"/>
  <c r="S144" i="4"/>
  <c r="S120" i="4"/>
  <c r="R121" i="4"/>
  <c r="T121" i="4" s="1"/>
  <c r="U121" i="4" s="1"/>
  <c r="S136" i="4"/>
  <c r="R137" i="4"/>
  <c r="T137" i="4" s="1"/>
  <c r="U137" i="4" s="1"/>
  <c r="S118" i="4"/>
  <c r="S122" i="4"/>
  <c r="S130" i="4"/>
  <c r="S138" i="4"/>
  <c r="S142" i="4"/>
  <c r="S126" i="4"/>
  <c r="S134" i="4"/>
  <c r="AB114" i="4" l="1"/>
  <c r="W114" i="4"/>
  <c r="Q114" i="4"/>
  <c r="S114" i="4" s="1"/>
  <c r="M114" i="4"/>
  <c r="L114" i="4"/>
  <c r="J114" i="4"/>
  <c r="G114" i="4"/>
  <c r="AB113" i="4"/>
  <c r="W113" i="4"/>
  <c r="Q113" i="4"/>
  <c r="S113" i="4" s="1"/>
  <c r="M113" i="4"/>
  <c r="L113" i="4"/>
  <c r="J113" i="4"/>
  <c r="G113" i="4"/>
  <c r="AB112" i="4"/>
  <c r="W112" i="4"/>
  <c r="Q112" i="4"/>
  <c r="S112" i="4" s="1"/>
  <c r="M112" i="4"/>
  <c r="L112" i="4"/>
  <c r="J112" i="4"/>
  <c r="G112" i="4"/>
  <c r="AB111" i="4"/>
  <c r="W111" i="4"/>
  <c r="Q111" i="4"/>
  <c r="S111" i="4" s="1"/>
  <c r="M111" i="4"/>
  <c r="L111" i="4"/>
  <c r="J111" i="4"/>
  <c r="G111" i="4"/>
  <c r="AB110" i="4"/>
  <c r="W110" i="4"/>
  <c r="Q110" i="4"/>
  <c r="S110" i="4" s="1"/>
  <c r="M110" i="4"/>
  <c r="L110" i="4"/>
  <c r="J110" i="4"/>
  <c r="G110" i="4"/>
  <c r="AB109" i="4"/>
  <c r="W109" i="4"/>
  <c r="Q109" i="4"/>
  <c r="R109" i="4" s="1"/>
  <c r="T109" i="4" s="1"/>
  <c r="U109" i="4" s="1"/>
  <c r="M109" i="4"/>
  <c r="L109" i="4"/>
  <c r="J109" i="4"/>
  <c r="G109" i="4"/>
  <c r="AB108" i="4"/>
  <c r="W108" i="4"/>
  <c r="Q108" i="4"/>
  <c r="S108" i="4" s="1"/>
  <c r="M108" i="4"/>
  <c r="L108" i="4"/>
  <c r="J108" i="4"/>
  <c r="G108" i="4"/>
  <c r="AB107" i="4"/>
  <c r="W107" i="4"/>
  <c r="Q107" i="4"/>
  <c r="S107" i="4" s="1"/>
  <c r="M107" i="4"/>
  <c r="L107" i="4"/>
  <c r="J107" i="4"/>
  <c r="G107" i="4"/>
  <c r="AB106" i="4"/>
  <c r="W106" i="4"/>
  <c r="Q106" i="4"/>
  <c r="S106" i="4" s="1"/>
  <c r="M106" i="4"/>
  <c r="L106" i="4"/>
  <c r="J106" i="4"/>
  <c r="G106" i="4"/>
  <c r="AB105" i="4"/>
  <c r="W105" i="4"/>
  <c r="Q105" i="4"/>
  <c r="R105" i="4" s="1"/>
  <c r="T105" i="4" s="1"/>
  <c r="U105" i="4" s="1"/>
  <c r="M105" i="4"/>
  <c r="L105" i="4"/>
  <c r="J105" i="4"/>
  <c r="G105" i="4"/>
  <c r="AB104" i="4"/>
  <c r="W104" i="4"/>
  <c r="Q104" i="4"/>
  <c r="S104" i="4" s="1"/>
  <c r="M104" i="4"/>
  <c r="L104" i="4"/>
  <c r="J104" i="4"/>
  <c r="G104" i="4"/>
  <c r="AB103" i="4"/>
  <c r="W103" i="4"/>
  <c r="Q103" i="4"/>
  <c r="S103" i="4" s="1"/>
  <c r="M103" i="4"/>
  <c r="L103" i="4"/>
  <c r="J103" i="4"/>
  <c r="G103" i="4"/>
  <c r="AB102" i="4"/>
  <c r="W102" i="4"/>
  <c r="Q102" i="4"/>
  <c r="S102" i="4" s="1"/>
  <c r="M102" i="4"/>
  <c r="L102" i="4"/>
  <c r="J102" i="4"/>
  <c r="G102" i="4"/>
  <c r="AB101" i="4"/>
  <c r="W101" i="4"/>
  <c r="Q101" i="4"/>
  <c r="S101" i="4" s="1"/>
  <c r="M101" i="4"/>
  <c r="L101" i="4"/>
  <c r="J101" i="4"/>
  <c r="G101" i="4"/>
  <c r="AB100" i="4"/>
  <c r="W100" i="4"/>
  <c r="Q100" i="4"/>
  <c r="S100" i="4" s="1"/>
  <c r="M100" i="4"/>
  <c r="L100" i="4"/>
  <c r="J100" i="4"/>
  <c r="G100" i="4"/>
  <c r="AB99" i="4"/>
  <c r="W99" i="4"/>
  <c r="Q99" i="4"/>
  <c r="S99" i="4" s="1"/>
  <c r="M99" i="4"/>
  <c r="L99" i="4"/>
  <c r="J99" i="4"/>
  <c r="G99" i="4"/>
  <c r="AB98" i="4"/>
  <c r="W98" i="4"/>
  <c r="Q98" i="4"/>
  <c r="S98" i="4" s="1"/>
  <c r="M98" i="4"/>
  <c r="L98" i="4"/>
  <c r="J98" i="4"/>
  <c r="G98" i="4"/>
  <c r="AB97" i="4"/>
  <c r="W97" i="4"/>
  <c r="Q97" i="4"/>
  <c r="R97" i="4" s="1"/>
  <c r="T97" i="4" s="1"/>
  <c r="U97" i="4" s="1"/>
  <c r="M97" i="4"/>
  <c r="L97" i="4"/>
  <c r="J97" i="4"/>
  <c r="G97" i="4"/>
  <c r="AB96" i="4"/>
  <c r="W96" i="4"/>
  <c r="Q96" i="4"/>
  <c r="S96" i="4" s="1"/>
  <c r="M96" i="4"/>
  <c r="L96" i="4"/>
  <c r="J96" i="4"/>
  <c r="G96" i="4"/>
  <c r="AB95" i="4"/>
  <c r="W95" i="4"/>
  <c r="Q95" i="4"/>
  <c r="S95" i="4" s="1"/>
  <c r="M95" i="4"/>
  <c r="L95" i="4"/>
  <c r="J95" i="4"/>
  <c r="G95" i="4"/>
  <c r="AB94" i="4"/>
  <c r="W94" i="4"/>
  <c r="Q94" i="4"/>
  <c r="S94" i="4" s="1"/>
  <c r="M94" i="4"/>
  <c r="L94" i="4"/>
  <c r="J94" i="4"/>
  <c r="G94" i="4"/>
  <c r="AB93" i="4"/>
  <c r="W93" i="4"/>
  <c r="Q93" i="4"/>
  <c r="S93" i="4" s="1"/>
  <c r="M93" i="4"/>
  <c r="L93" i="4"/>
  <c r="J93" i="4"/>
  <c r="G93" i="4"/>
  <c r="AB92" i="4"/>
  <c r="W92" i="4"/>
  <c r="Q92" i="4"/>
  <c r="S92" i="4" s="1"/>
  <c r="M92" i="4"/>
  <c r="L92" i="4"/>
  <c r="J92" i="4"/>
  <c r="G92" i="4"/>
  <c r="AB91" i="4"/>
  <c r="W91" i="4"/>
  <c r="Q91" i="4"/>
  <c r="S91" i="4" s="1"/>
  <c r="M91" i="4"/>
  <c r="L91" i="4"/>
  <c r="J91" i="4"/>
  <c r="G91" i="4"/>
  <c r="AB90" i="4"/>
  <c r="W90" i="4"/>
  <c r="Q90" i="4"/>
  <c r="S90" i="4" s="1"/>
  <c r="M90" i="4"/>
  <c r="L90" i="4"/>
  <c r="J90" i="4"/>
  <c r="G90" i="4"/>
  <c r="AB89" i="4"/>
  <c r="W89" i="4"/>
  <c r="Q89" i="4"/>
  <c r="S89" i="4" s="1"/>
  <c r="M89" i="4"/>
  <c r="L89" i="4"/>
  <c r="J89" i="4"/>
  <c r="G89" i="4"/>
  <c r="AB88" i="4"/>
  <c r="W88" i="4"/>
  <c r="Q88" i="4"/>
  <c r="S88" i="4" s="1"/>
  <c r="M88" i="4"/>
  <c r="L88" i="4"/>
  <c r="J88" i="4"/>
  <c r="G88" i="4"/>
  <c r="AB87" i="4"/>
  <c r="W87" i="4"/>
  <c r="Q87" i="4"/>
  <c r="S87" i="4" s="1"/>
  <c r="M87" i="4"/>
  <c r="L87" i="4"/>
  <c r="J87" i="4"/>
  <c r="G87" i="4"/>
  <c r="AB86" i="4"/>
  <c r="W86" i="4"/>
  <c r="Q86" i="4"/>
  <c r="S86" i="4" s="1"/>
  <c r="M86" i="4"/>
  <c r="L86" i="4"/>
  <c r="J86" i="4"/>
  <c r="G86" i="4"/>
  <c r="AB85" i="4"/>
  <c r="W85" i="4"/>
  <c r="Q85" i="4"/>
  <c r="S85" i="4" s="1"/>
  <c r="M85" i="4"/>
  <c r="L85" i="4"/>
  <c r="J85" i="4"/>
  <c r="G85" i="4"/>
  <c r="AB84" i="4"/>
  <c r="W84" i="4"/>
  <c r="Q84" i="4"/>
  <c r="S84" i="4" s="1"/>
  <c r="M84" i="4"/>
  <c r="L84" i="4"/>
  <c r="J84" i="4"/>
  <c r="G84" i="4"/>
  <c r="D84" i="4"/>
  <c r="C84" i="4"/>
  <c r="AB83" i="4"/>
  <c r="W83" i="4"/>
  <c r="Q83" i="4"/>
  <c r="S83" i="4" s="1"/>
  <c r="M83" i="4"/>
  <c r="L83" i="4"/>
  <c r="J83" i="4"/>
  <c r="G83" i="4"/>
  <c r="AB82" i="4"/>
  <c r="W82" i="4"/>
  <c r="Q82" i="4"/>
  <c r="S82" i="4" s="1"/>
  <c r="M82" i="4"/>
  <c r="L82" i="4"/>
  <c r="J82" i="4"/>
  <c r="G82" i="4"/>
  <c r="AB81" i="4"/>
  <c r="W81" i="4"/>
  <c r="Q81" i="4"/>
  <c r="S81" i="4" s="1"/>
  <c r="M81" i="4"/>
  <c r="L81" i="4"/>
  <c r="J81" i="4"/>
  <c r="G81" i="4"/>
  <c r="AB80" i="4"/>
  <c r="W80" i="4"/>
  <c r="Q80" i="4"/>
  <c r="S80" i="4" s="1"/>
  <c r="M80" i="4"/>
  <c r="L80" i="4"/>
  <c r="J80" i="4"/>
  <c r="G80" i="4"/>
  <c r="AB79" i="4"/>
  <c r="W79" i="4"/>
  <c r="Q79" i="4"/>
  <c r="S79" i="4" s="1"/>
  <c r="M79" i="4"/>
  <c r="L79" i="4"/>
  <c r="J79" i="4"/>
  <c r="G79" i="4"/>
  <c r="AB78" i="4"/>
  <c r="W78" i="4"/>
  <c r="Q78" i="4"/>
  <c r="S78" i="4" s="1"/>
  <c r="M78" i="4"/>
  <c r="L78" i="4"/>
  <c r="J78" i="4"/>
  <c r="G78" i="4"/>
  <c r="AB77" i="4"/>
  <c r="W77" i="4"/>
  <c r="Q77" i="4"/>
  <c r="S77" i="4" s="1"/>
  <c r="M77" i="4"/>
  <c r="L77" i="4"/>
  <c r="J77" i="4"/>
  <c r="G77" i="4"/>
  <c r="AB76" i="4"/>
  <c r="W76" i="4"/>
  <c r="Q76" i="4"/>
  <c r="S76" i="4" s="1"/>
  <c r="M76" i="4"/>
  <c r="L76" i="4"/>
  <c r="J76" i="4"/>
  <c r="G76" i="4"/>
  <c r="AB75" i="4"/>
  <c r="W75" i="4"/>
  <c r="Q75" i="4"/>
  <c r="S75" i="4" s="1"/>
  <c r="M75" i="4"/>
  <c r="L75" i="4"/>
  <c r="J75" i="4"/>
  <c r="G75" i="4"/>
  <c r="AB74" i="4"/>
  <c r="W74" i="4"/>
  <c r="Q74" i="4"/>
  <c r="S74" i="4" s="1"/>
  <c r="M74" i="4"/>
  <c r="L74" i="4"/>
  <c r="J74" i="4"/>
  <c r="G74" i="4"/>
  <c r="AB73" i="4"/>
  <c r="W73" i="4"/>
  <c r="Q73" i="4"/>
  <c r="S73" i="4" s="1"/>
  <c r="M73" i="4"/>
  <c r="L73" i="4"/>
  <c r="J73" i="4"/>
  <c r="G73" i="4"/>
  <c r="AB72" i="4"/>
  <c r="W72" i="4"/>
  <c r="Q72" i="4"/>
  <c r="S72" i="4" s="1"/>
  <c r="M72" i="4"/>
  <c r="L72" i="4"/>
  <c r="J72" i="4"/>
  <c r="G72" i="4"/>
  <c r="AB71" i="4"/>
  <c r="W71" i="4"/>
  <c r="Q71" i="4"/>
  <c r="R71" i="4" s="1"/>
  <c r="T71" i="4" s="1"/>
  <c r="U71" i="4" s="1"/>
  <c r="M71" i="4"/>
  <c r="L71" i="4"/>
  <c r="J71" i="4"/>
  <c r="G71" i="4"/>
  <c r="AB70" i="4"/>
  <c r="W70" i="4"/>
  <c r="Q70" i="4"/>
  <c r="S70" i="4" s="1"/>
  <c r="M70" i="4"/>
  <c r="L70" i="4"/>
  <c r="J70" i="4"/>
  <c r="G70" i="4"/>
  <c r="AB69" i="4"/>
  <c r="W69" i="4"/>
  <c r="Q69" i="4"/>
  <c r="S69" i="4" s="1"/>
  <c r="M69" i="4"/>
  <c r="L69" i="4"/>
  <c r="J69" i="4"/>
  <c r="G69" i="4"/>
  <c r="AB68" i="4"/>
  <c r="W68" i="4"/>
  <c r="Q68" i="4"/>
  <c r="S68" i="4" s="1"/>
  <c r="M68" i="4"/>
  <c r="L68" i="4"/>
  <c r="J68" i="4"/>
  <c r="G68" i="4"/>
  <c r="AB67" i="4"/>
  <c r="W67" i="4"/>
  <c r="Q67" i="4"/>
  <c r="S67" i="4" s="1"/>
  <c r="M67" i="4"/>
  <c r="L67" i="4"/>
  <c r="G67" i="4"/>
  <c r="AB66" i="4"/>
  <c r="W66" i="4"/>
  <c r="Q66" i="4"/>
  <c r="S66" i="4" s="1"/>
  <c r="M66" i="4"/>
  <c r="L66" i="4"/>
  <c r="J66" i="4"/>
  <c r="G66" i="4"/>
  <c r="AB65" i="4"/>
  <c r="W65" i="4"/>
  <c r="Q65" i="4"/>
  <c r="S65" i="4" s="1"/>
  <c r="M65" i="4"/>
  <c r="L65" i="4"/>
  <c r="J65" i="4"/>
  <c r="G65" i="4"/>
  <c r="AB64" i="4"/>
  <c r="W64" i="4"/>
  <c r="Q64" i="4"/>
  <c r="S64" i="4" s="1"/>
  <c r="M64" i="4"/>
  <c r="L64" i="4"/>
  <c r="J64" i="4"/>
  <c r="G64" i="4"/>
  <c r="AB63" i="4"/>
  <c r="W63" i="4"/>
  <c r="Q63" i="4"/>
  <c r="R63" i="4" s="1"/>
  <c r="T63" i="4" s="1"/>
  <c r="U63" i="4" s="1"/>
  <c r="M63" i="4"/>
  <c r="L63" i="4"/>
  <c r="J63" i="4"/>
  <c r="G63" i="4"/>
  <c r="AB62" i="4"/>
  <c r="W62" i="4"/>
  <c r="Q62" i="4"/>
  <c r="S62" i="4" s="1"/>
  <c r="M62" i="4"/>
  <c r="L62" i="4"/>
  <c r="J62" i="4"/>
  <c r="G62" i="4"/>
  <c r="AB61" i="4"/>
  <c r="W61" i="4"/>
  <c r="Q61" i="4"/>
  <c r="S61" i="4" s="1"/>
  <c r="M61" i="4"/>
  <c r="L61" i="4"/>
  <c r="J61" i="4"/>
  <c r="G61" i="4"/>
  <c r="AB60" i="4"/>
  <c r="W60" i="4"/>
  <c r="Q60" i="4"/>
  <c r="S60" i="4" s="1"/>
  <c r="M60" i="4"/>
  <c r="L60" i="4"/>
  <c r="J60" i="4"/>
  <c r="G60" i="4"/>
  <c r="AB59" i="4"/>
  <c r="W59" i="4"/>
  <c r="Q59" i="4"/>
  <c r="S59" i="4" s="1"/>
  <c r="M59" i="4"/>
  <c r="L59" i="4"/>
  <c r="J59" i="4"/>
  <c r="G59" i="4"/>
  <c r="AB58" i="4"/>
  <c r="W58" i="4"/>
  <c r="Q58" i="4"/>
  <c r="R58" i="4" s="1"/>
  <c r="T58" i="4" s="1"/>
  <c r="U58" i="4" s="1"/>
  <c r="M58" i="4"/>
  <c r="L58" i="4"/>
  <c r="J58" i="4"/>
  <c r="G58" i="4"/>
  <c r="AB57" i="4"/>
  <c r="W57" i="4"/>
  <c r="Q57" i="4"/>
  <c r="S57" i="4" s="1"/>
  <c r="M57" i="4"/>
  <c r="L57" i="4"/>
  <c r="J57" i="4"/>
  <c r="G57" i="4"/>
  <c r="AB56" i="4"/>
  <c r="W56" i="4"/>
  <c r="Q56" i="4"/>
  <c r="S56" i="4" s="1"/>
  <c r="M56" i="4"/>
  <c r="L56" i="4"/>
  <c r="J56" i="4"/>
  <c r="G56" i="4"/>
  <c r="AB55" i="4"/>
  <c r="W55" i="4"/>
  <c r="Q55" i="4"/>
  <c r="R55" i="4" s="1"/>
  <c r="T55" i="4" s="1"/>
  <c r="U55" i="4" s="1"/>
  <c r="M55" i="4"/>
  <c r="L55" i="4"/>
  <c r="J55" i="4"/>
  <c r="G55" i="4"/>
  <c r="D55" i="4"/>
  <c r="C55" i="4"/>
  <c r="AB54" i="4"/>
  <c r="W54" i="4"/>
  <c r="Q54" i="4"/>
  <c r="R54" i="4" s="1"/>
  <c r="T54" i="4" s="1"/>
  <c r="U54" i="4" s="1"/>
  <c r="M54" i="4"/>
  <c r="L54" i="4"/>
  <c r="J54" i="4"/>
  <c r="G54" i="4"/>
  <c r="AB53" i="4"/>
  <c r="W53" i="4"/>
  <c r="Q53" i="4"/>
  <c r="S53" i="4" s="1"/>
  <c r="M53" i="4"/>
  <c r="L53" i="4"/>
  <c r="J53" i="4"/>
  <c r="G53" i="4"/>
  <c r="AB52" i="4"/>
  <c r="W52" i="4"/>
  <c r="Q52" i="4"/>
  <c r="S52" i="4" s="1"/>
  <c r="M52" i="4"/>
  <c r="L52" i="4"/>
  <c r="J52" i="4"/>
  <c r="G52" i="4"/>
  <c r="AB51" i="4"/>
  <c r="W51" i="4"/>
  <c r="Q51" i="4"/>
  <c r="S51" i="4" s="1"/>
  <c r="M51" i="4"/>
  <c r="L51" i="4"/>
  <c r="J51" i="4"/>
  <c r="G51" i="4"/>
  <c r="AB50" i="4"/>
  <c r="W50" i="4"/>
  <c r="Q50" i="4"/>
  <c r="R50" i="4" s="1"/>
  <c r="T50" i="4" s="1"/>
  <c r="U50" i="4" s="1"/>
  <c r="M50" i="4"/>
  <c r="L50" i="4"/>
  <c r="J50" i="4"/>
  <c r="G50" i="4"/>
  <c r="AB49" i="4"/>
  <c r="W49" i="4"/>
  <c r="Q49" i="4"/>
  <c r="S49" i="4" s="1"/>
  <c r="M49" i="4"/>
  <c r="L49" i="4"/>
  <c r="J49" i="4"/>
  <c r="G49" i="4"/>
  <c r="AB48" i="4"/>
  <c r="W48" i="4"/>
  <c r="Q48" i="4"/>
  <c r="S48" i="4" s="1"/>
  <c r="M48" i="4"/>
  <c r="L48" i="4"/>
  <c r="J48" i="4"/>
  <c r="G48" i="4"/>
  <c r="AB47" i="4"/>
  <c r="W47" i="4"/>
  <c r="Q47" i="4"/>
  <c r="S47" i="4" s="1"/>
  <c r="M47" i="4"/>
  <c r="L47" i="4"/>
  <c r="J47" i="4"/>
  <c r="G47" i="4"/>
  <c r="AB46" i="4"/>
  <c r="W46" i="4"/>
  <c r="Q46" i="4"/>
  <c r="R46" i="4" s="1"/>
  <c r="T46" i="4" s="1"/>
  <c r="U46" i="4" s="1"/>
  <c r="M46" i="4"/>
  <c r="L46" i="4"/>
  <c r="J46" i="4"/>
  <c r="G46" i="4"/>
  <c r="AB45" i="4"/>
  <c r="W45" i="4"/>
  <c r="Q45" i="4"/>
  <c r="S45" i="4" s="1"/>
  <c r="M45" i="4"/>
  <c r="L45" i="4"/>
  <c r="J45" i="4"/>
  <c r="G45" i="4"/>
  <c r="AB44" i="4"/>
  <c r="W44" i="4"/>
  <c r="Q44" i="4"/>
  <c r="S44" i="4" s="1"/>
  <c r="M44" i="4"/>
  <c r="L44" i="4"/>
  <c r="J44" i="4"/>
  <c r="G44" i="4"/>
  <c r="AB43" i="4"/>
  <c r="W43" i="4"/>
  <c r="Q43" i="4"/>
  <c r="S43" i="4" s="1"/>
  <c r="M43" i="4"/>
  <c r="L43" i="4"/>
  <c r="J43" i="4"/>
  <c r="G43" i="4"/>
  <c r="AB42" i="4"/>
  <c r="W42" i="4"/>
  <c r="Q42" i="4"/>
  <c r="R42" i="4" s="1"/>
  <c r="T42" i="4" s="1"/>
  <c r="U42" i="4" s="1"/>
  <c r="M42" i="4"/>
  <c r="L42" i="4"/>
  <c r="J42" i="4"/>
  <c r="G42" i="4"/>
  <c r="AB41" i="4"/>
  <c r="W41" i="4"/>
  <c r="Q41" i="4"/>
  <c r="R41" i="4" s="1"/>
  <c r="T41" i="4" s="1"/>
  <c r="U41" i="4" s="1"/>
  <c r="M41" i="4"/>
  <c r="L41" i="4"/>
  <c r="J41" i="4"/>
  <c r="G41" i="4"/>
  <c r="AB40" i="4"/>
  <c r="W40" i="4"/>
  <c r="Q40" i="4"/>
  <c r="S40" i="4" s="1"/>
  <c r="M40" i="4"/>
  <c r="L40" i="4"/>
  <c r="J40" i="4"/>
  <c r="G40" i="4"/>
  <c r="AB39" i="4"/>
  <c r="W39" i="4"/>
  <c r="Q39" i="4"/>
  <c r="S39" i="4" s="1"/>
  <c r="M39" i="4"/>
  <c r="L39" i="4"/>
  <c r="J39" i="4"/>
  <c r="G39" i="4"/>
  <c r="AB38" i="4"/>
  <c r="W38" i="4"/>
  <c r="Q38" i="4"/>
  <c r="R38" i="4" s="1"/>
  <c r="T38" i="4" s="1"/>
  <c r="U38" i="4" s="1"/>
  <c r="M38" i="4"/>
  <c r="L38" i="4"/>
  <c r="J38" i="4"/>
  <c r="G38" i="4"/>
  <c r="AB37" i="4"/>
  <c r="W37" i="4"/>
  <c r="Q37" i="4"/>
  <c r="S37" i="4" s="1"/>
  <c r="M37" i="4"/>
  <c r="L37" i="4"/>
  <c r="J37" i="4"/>
  <c r="G37" i="4"/>
  <c r="AB36" i="4"/>
  <c r="W36" i="4"/>
  <c r="Q36" i="4"/>
  <c r="S36" i="4" s="1"/>
  <c r="M36" i="4"/>
  <c r="L36" i="4"/>
  <c r="J36" i="4"/>
  <c r="G36" i="4"/>
  <c r="AB35" i="4"/>
  <c r="W35" i="4"/>
  <c r="Q35" i="4"/>
  <c r="S35" i="4" s="1"/>
  <c r="M35" i="4"/>
  <c r="L35" i="4"/>
  <c r="J35" i="4"/>
  <c r="G35" i="4"/>
  <c r="AB34" i="4"/>
  <c r="W34" i="4"/>
  <c r="Q34" i="4"/>
  <c r="R34" i="4" s="1"/>
  <c r="T34" i="4" s="1"/>
  <c r="U34" i="4" s="1"/>
  <c r="M34" i="4"/>
  <c r="L34" i="4"/>
  <c r="J34" i="4"/>
  <c r="G34" i="4"/>
  <c r="AB33" i="4"/>
  <c r="W33" i="4"/>
  <c r="Q33" i="4"/>
  <c r="S33" i="4" s="1"/>
  <c r="M33" i="4"/>
  <c r="L33" i="4"/>
  <c r="J33" i="4"/>
  <c r="G33" i="4"/>
  <c r="AB32" i="4"/>
  <c r="W32" i="4"/>
  <c r="Q32" i="4"/>
  <c r="S32" i="4" s="1"/>
  <c r="M32" i="4"/>
  <c r="L32" i="4"/>
  <c r="J32" i="4"/>
  <c r="G32" i="4"/>
  <c r="AB31" i="4"/>
  <c r="W31" i="4"/>
  <c r="Q31" i="4"/>
  <c r="S31" i="4" s="1"/>
  <c r="M31" i="4"/>
  <c r="L31" i="4"/>
  <c r="J31" i="4"/>
  <c r="G31" i="4"/>
  <c r="AB30" i="4"/>
  <c r="W30" i="4"/>
  <c r="Q30" i="4"/>
  <c r="R30" i="4" s="1"/>
  <c r="T30" i="4" s="1"/>
  <c r="U30" i="4" s="1"/>
  <c r="M30" i="4"/>
  <c r="L30" i="4"/>
  <c r="J30" i="4"/>
  <c r="G30" i="4"/>
  <c r="AB29" i="4"/>
  <c r="W29" i="4"/>
  <c r="Q29" i="4"/>
  <c r="R29" i="4" s="1"/>
  <c r="T29" i="4" s="1"/>
  <c r="U29" i="4" s="1"/>
  <c r="M29" i="4"/>
  <c r="L29" i="4"/>
  <c r="J29" i="4"/>
  <c r="G29" i="4"/>
  <c r="AB28" i="4"/>
  <c r="W28" i="4"/>
  <c r="Q28" i="4"/>
  <c r="S28" i="4" s="1"/>
  <c r="M28" i="4"/>
  <c r="L28" i="4"/>
  <c r="J28" i="4"/>
  <c r="G28" i="4"/>
  <c r="AB27" i="4"/>
  <c r="W27" i="4"/>
  <c r="Q27" i="4"/>
  <c r="S27" i="4" s="1"/>
  <c r="M27" i="4"/>
  <c r="L27" i="4"/>
  <c r="J27" i="4"/>
  <c r="G27" i="4"/>
  <c r="AB26" i="4"/>
  <c r="W26" i="4"/>
  <c r="Q26" i="4"/>
  <c r="R26" i="4" s="1"/>
  <c r="T26" i="4" s="1"/>
  <c r="U26" i="4" s="1"/>
  <c r="M26" i="4"/>
  <c r="L26" i="4"/>
  <c r="J26" i="4"/>
  <c r="G26" i="4"/>
  <c r="AB25" i="4"/>
  <c r="W25" i="4"/>
  <c r="Q25" i="4"/>
  <c r="R25" i="4" s="1"/>
  <c r="T25" i="4" s="1"/>
  <c r="U25" i="4" s="1"/>
  <c r="M25" i="4"/>
  <c r="L25" i="4"/>
  <c r="J25" i="4"/>
  <c r="G25" i="4"/>
  <c r="D25" i="4"/>
  <c r="C25" i="4"/>
  <c r="AB22" i="4"/>
  <c r="W22" i="4"/>
  <c r="Q22" i="4"/>
  <c r="S22" i="4" s="1"/>
  <c r="M22" i="4"/>
  <c r="L22" i="4"/>
  <c r="J22" i="4"/>
  <c r="G22" i="4"/>
  <c r="R91" i="4" l="1"/>
  <c r="T91" i="4" s="1"/>
  <c r="U91" i="4" s="1"/>
  <c r="R92" i="4"/>
  <c r="T92" i="4" s="1"/>
  <c r="U92" i="4" s="1"/>
  <c r="S97" i="4"/>
  <c r="R114" i="4"/>
  <c r="T114" i="4" s="1"/>
  <c r="U114" i="4" s="1"/>
  <c r="R84" i="4"/>
  <c r="T84" i="4" s="1"/>
  <c r="U84" i="4" s="1"/>
  <c r="R107" i="4"/>
  <c r="T107" i="4" s="1"/>
  <c r="U107" i="4" s="1"/>
  <c r="R108" i="4"/>
  <c r="T108" i="4" s="1"/>
  <c r="U108" i="4" s="1"/>
  <c r="R99" i="4"/>
  <c r="T99" i="4" s="1"/>
  <c r="U99" i="4" s="1"/>
  <c r="R100" i="4"/>
  <c r="T100" i="4" s="1"/>
  <c r="U100" i="4" s="1"/>
  <c r="R89" i="4"/>
  <c r="T89" i="4" s="1"/>
  <c r="U89" i="4" s="1"/>
  <c r="S105" i="4"/>
  <c r="R113" i="4"/>
  <c r="T113" i="4" s="1"/>
  <c r="U113" i="4" s="1"/>
  <c r="R52" i="4"/>
  <c r="T52" i="4" s="1"/>
  <c r="U52" i="4" s="1"/>
  <c r="R53" i="4"/>
  <c r="T53" i="4" s="1"/>
  <c r="U53" i="4" s="1"/>
  <c r="S58" i="4"/>
  <c r="R85" i="4"/>
  <c r="T85" i="4" s="1"/>
  <c r="U85" i="4" s="1"/>
  <c r="R93" i="4"/>
  <c r="T93" i="4" s="1"/>
  <c r="U93" i="4" s="1"/>
  <c r="R101" i="4"/>
  <c r="T101" i="4" s="1"/>
  <c r="U101" i="4" s="1"/>
  <c r="S29" i="4"/>
  <c r="R87" i="4"/>
  <c r="T87" i="4" s="1"/>
  <c r="U87" i="4" s="1"/>
  <c r="R88" i="4"/>
  <c r="T88" i="4" s="1"/>
  <c r="U88" i="4" s="1"/>
  <c r="R95" i="4"/>
  <c r="T95" i="4" s="1"/>
  <c r="U95" i="4" s="1"/>
  <c r="R96" i="4"/>
  <c r="T96" i="4" s="1"/>
  <c r="U96" i="4" s="1"/>
  <c r="R103" i="4"/>
  <c r="T103" i="4" s="1"/>
  <c r="U103" i="4" s="1"/>
  <c r="R104" i="4"/>
  <c r="T104" i="4" s="1"/>
  <c r="U104" i="4" s="1"/>
  <c r="S109" i="4"/>
  <c r="R111" i="4"/>
  <c r="T111" i="4" s="1"/>
  <c r="U111" i="4" s="1"/>
  <c r="R112" i="4"/>
  <c r="T112" i="4" s="1"/>
  <c r="U112" i="4" s="1"/>
  <c r="R57" i="4"/>
  <c r="T57" i="4" s="1"/>
  <c r="U57" i="4" s="1"/>
  <c r="R86" i="4"/>
  <c r="T86" i="4" s="1"/>
  <c r="U86" i="4" s="1"/>
  <c r="R90" i="4"/>
  <c r="T90" i="4" s="1"/>
  <c r="U90" i="4" s="1"/>
  <c r="R94" i="4"/>
  <c r="T94" i="4" s="1"/>
  <c r="U94" i="4" s="1"/>
  <c r="R98" i="4"/>
  <c r="T98" i="4" s="1"/>
  <c r="U98" i="4" s="1"/>
  <c r="R102" i="4"/>
  <c r="T102" i="4" s="1"/>
  <c r="U102" i="4" s="1"/>
  <c r="R106" i="4"/>
  <c r="T106" i="4" s="1"/>
  <c r="U106" i="4" s="1"/>
  <c r="R110" i="4"/>
  <c r="T110" i="4" s="1"/>
  <c r="U110" i="4" s="1"/>
  <c r="S25" i="4"/>
  <c r="R45" i="4"/>
  <c r="T45" i="4" s="1"/>
  <c r="U45" i="4" s="1"/>
  <c r="S55" i="4"/>
  <c r="R59" i="4"/>
  <c r="T59" i="4" s="1"/>
  <c r="U59" i="4" s="1"/>
  <c r="R66" i="4"/>
  <c r="T66" i="4" s="1"/>
  <c r="U66" i="4" s="1"/>
  <c r="R36" i="4"/>
  <c r="T36" i="4" s="1"/>
  <c r="U36" i="4" s="1"/>
  <c r="R37" i="4"/>
  <c r="T37" i="4" s="1"/>
  <c r="U37" i="4" s="1"/>
  <c r="S63" i="4"/>
  <c r="R67" i="4"/>
  <c r="T67" i="4" s="1"/>
  <c r="U67" i="4" s="1"/>
  <c r="R73" i="4"/>
  <c r="T73" i="4" s="1"/>
  <c r="U73" i="4" s="1"/>
  <c r="R74" i="4"/>
  <c r="T74" i="4" s="1"/>
  <c r="U74" i="4" s="1"/>
  <c r="R81" i="4"/>
  <c r="T81" i="4" s="1"/>
  <c r="U81" i="4" s="1"/>
  <c r="R82" i="4"/>
  <c r="T82" i="4" s="1"/>
  <c r="U82" i="4" s="1"/>
  <c r="R44" i="4"/>
  <c r="T44" i="4" s="1"/>
  <c r="U44" i="4" s="1"/>
  <c r="R65" i="4"/>
  <c r="T65" i="4" s="1"/>
  <c r="U65" i="4" s="1"/>
  <c r="R28" i="4"/>
  <c r="T28" i="4" s="1"/>
  <c r="U28" i="4" s="1"/>
  <c r="S41" i="4"/>
  <c r="S71" i="4"/>
  <c r="R75" i="4"/>
  <c r="T75" i="4" s="1"/>
  <c r="U75" i="4" s="1"/>
  <c r="R32" i="4"/>
  <c r="T32" i="4" s="1"/>
  <c r="U32" i="4" s="1"/>
  <c r="R33" i="4"/>
  <c r="T33" i="4" s="1"/>
  <c r="U33" i="4" s="1"/>
  <c r="R48" i="4"/>
  <c r="T48" i="4" s="1"/>
  <c r="U48" i="4" s="1"/>
  <c r="R49" i="4"/>
  <c r="T49" i="4" s="1"/>
  <c r="U49" i="4" s="1"/>
  <c r="R61" i="4"/>
  <c r="T61" i="4" s="1"/>
  <c r="U61" i="4" s="1"/>
  <c r="R62" i="4"/>
  <c r="T62" i="4" s="1"/>
  <c r="U62" i="4" s="1"/>
  <c r="R69" i="4"/>
  <c r="T69" i="4" s="1"/>
  <c r="U69" i="4" s="1"/>
  <c r="R70" i="4"/>
  <c r="T70" i="4" s="1"/>
  <c r="U70" i="4" s="1"/>
  <c r="R77" i="4"/>
  <c r="T77" i="4" s="1"/>
  <c r="U77" i="4" s="1"/>
  <c r="R78" i="4"/>
  <c r="T78" i="4" s="1"/>
  <c r="U78" i="4" s="1"/>
  <c r="R79" i="4"/>
  <c r="T79" i="4" s="1"/>
  <c r="U79" i="4" s="1"/>
  <c r="R40" i="4"/>
  <c r="T40" i="4" s="1"/>
  <c r="U40" i="4" s="1"/>
  <c r="R56" i="4"/>
  <c r="T56" i="4" s="1"/>
  <c r="U56" i="4" s="1"/>
  <c r="R60" i="4"/>
  <c r="T60" i="4" s="1"/>
  <c r="U60" i="4" s="1"/>
  <c r="R64" i="4"/>
  <c r="T64" i="4" s="1"/>
  <c r="U64" i="4" s="1"/>
  <c r="R68" i="4"/>
  <c r="T68" i="4" s="1"/>
  <c r="U68" i="4" s="1"/>
  <c r="R72" i="4"/>
  <c r="T72" i="4" s="1"/>
  <c r="U72" i="4" s="1"/>
  <c r="R76" i="4"/>
  <c r="T76" i="4" s="1"/>
  <c r="U76" i="4" s="1"/>
  <c r="R80" i="4"/>
  <c r="T80" i="4" s="1"/>
  <c r="U80" i="4" s="1"/>
  <c r="R83" i="4"/>
  <c r="T83" i="4" s="1"/>
  <c r="U83" i="4" s="1"/>
  <c r="S34" i="4"/>
  <c r="S26" i="4"/>
  <c r="S30" i="4"/>
  <c r="S38" i="4"/>
  <c r="S42" i="4"/>
  <c r="S46" i="4"/>
  <c r="S50" i="4"/>
  <c r="S54" i="4"/>
  <c r="R31" i="4"/>
  <c r="T31" i="4" s="1"/>
  <c r="U31" i="4" s="1"/>
  <c r="R35" i="4"/>
  <c r="T35" i="4" s="1"/>
  <c r="U35" i="4" s="1"/>
  <c r="R39" i="4"/>
  <c r="T39" i="4" s="1"/>
  <c r="U39" i="4" s="1"/>
  <c r="R51" i="4"/>
  <c r="T51" i="4" s="1"/>
  <c r="U51" i="4" s="1"/>
  <c r="R27" i="4"/>
  <c r="T27" i="4" s="1"/>
  <c r="U27" i="4" s="1"/>
  <c r="R43" i="4"/>
  <c r="T43" i="4" s="1"/>
  <c r="U43" i="4" s="1"/>
  <c r="R47" i="4"/>
  <c r="T47" i="4" s="1"/>
  <c r="U47" i="4" s="1"/>
  <c r="R22" i="4"/>
  <c r="T22" i="4" s="1"/>
  <c r="U22" i="4" s="1"/>
  <c r="AB24" i="4"/>
  <c r="W24" i="4"/>
  <c r="Q24" i="4"/>
  <c r="S24" i="4" s="1"/>
  <c r="M24" i="4"/>
  <c r="L24" i="4"/>
  <c r="J24" i="4"/>
  <c r="G24" i="4"/>
  <c r="AB23" i="4"/>
  <c r="W23" i="4"/>
  <c r="Q23" i="4"/>
  <c r="S23" i="4" s="1"/>
  <c r="M23" i="4"/>
  <c r="L23" i="4"/>
  <c r="J23" i="4"/>
  <c r="G23" i="4"/>
  <c r="AB21" i="4"/>
  <c r="W21" i="4"/>
  <c r="Q21" i="4"/>
  <c r="R21" i="4" s="1"/>
  <c r="T21" i="4" s="1"/>
  <c r="U21" i="4" s="1"/>
  <c r="M21" i="4"/>
  <c r="L21" i="4"/>
  <c r="J21" i="4"/>
  <c r="G21" i="4"/>
  <c r="AB20" i="4"/>
  <c r="W20" i="4"/>
  <c r="Q20" i="4"/>
  <c r="S20" i="4" s="1"/>
  <c r="M20" i="4"/>
  <c r="L20" i="4"/>
  <c r="J20" i="4"/>
  <c r="G20" i="4"/>
  <c r="AB19" i="4"/>
  <c r="W19" i="4"/>
  <c r="Q19" i="4"/>
  <c r="S19" i="4" s="1"/>
  <c r="M19" i="4"/>
  <c r="L19" i="4"/>
  <c r="J19" i="4"/>
  <c r="G19" i="4"/>
  <c r="AB18" i="4"/>
  <c r="W18" i="4"/>
  <c r="Q18" i="4"/>
  <c r="S18" i="4" s="1"/>
  <c r="M18" i="4"/>
  <c r="L18" i="4"/>
  <c r="J18" i="4"/>
  <c r="G18" i="4"/>
  <c r="AB17" i="4"/>
  <c r="W17" i="4"/>
  <c r="Q17" i="4"/>
  <c r="S17" i="4" s="1"/>
  <c r="M17" i="4"/>
  <c r="L17" i="4"/>
  <c r="J17" i="4"/>
  <c r="G17" i="4"/>
  <c r="AB16" i="4"/>
  <c r="W16" i="4"/>
  <c r="Q16" i="4"/>
  <c r="S16" i="4" s="1"/>
  <c r="M16" i="4"/>
  <c r="L16" i="4"/>
  <c r="J16" i="4"/>
  <c r="G16" i="4"/>
  <c r="AB15" i="4"/>
  <c r="W15" i="4"/>
  <c r="Q15" i="4"/>
  <c r="S15" i="4" s="1"/>
  <c r="M15" i="4"/>
  <c r="L15" i="4"/>
  <c r="J15" i="4"/>
  <c r="G15" i="4"/>
  <c r="AB14" i="4"/>
  <c r="W14" i="4"/>
  <c r="Q14" i="4"/>
  <c r="S14" i="4" s="1"/>
  <c r="M14" i="4"/>
  <c r="L14" i="4"/>
  <c r="J14" i="4"/>
  <c r="G14" i="4"/>
  <c r="AB13" i="4"/>
  <c r="W13" i="4"/>
  <c r="Q13" i="4"/>
  <c r="S13" i="4" s="1"/>
  <c r="M13" i="4"/>
  <c r="L13" i="4"/>
  <c r="J13" i="4"/>
  <c r="G13" i="4"/>
  <c r="AB12" i="4"/>
  <c r="W12" i="4"/>
  <c r="Q12" i="4"/>
  <c r="S12" i="4" s="1"/>
  <c r="M12" i="4"/>
  <c r="L12" i="4"/>
  <c r="J12" i="4"/>
  <c r="G12" i="4"/>
  <c r="AB11" i="4"/>
  <c r="W11" i="4"/>
  <c r="Q11" i="4"/>
  <c r="S11" i="4" s="1"/>
  <c r="M11" i="4"/>
  <c r="L11" i="4"/>
  <c r="J11" i="4"/>
  <c r="G11" i="4"/>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Q70" i="1"/>
  <c r="R70" i="1" s="1"/>
  <c r="T70" i="1" s="1"/>
  <c r="U70" i="1" s="1"/>
  <c r="Q69" i="1"/>
  <c r="S69" i="1" s="1"/>
  <c r="Q68" i="1"/>
  <c r="S68" i="1" s="1"/>
  <c r="Q67" i="1"/>
  <c r="S67" i="1" s="1"/>
  <c r="Q66" i="1"/>
  <c r="S66" i="1" s="1"/>
  <c r="S65" i="1"/>
  <c r="R65" i="1"/>
  <c r="T65" i="1" s="1"/>
  <c r="U65" i="1" s="1"/>
  <c r="Q65" i="1"/>
  <c r="R64" i="1"/>
  <c r="T64" i="1" s="1"/>
  <c r="U64" i="1" s="1"/>
  <c r="Q64" i="1"/>
  <c r="S64" i="1" s="1"/>
  <c r="Q63" i="1"/>
  <c r="S63" i="1" s="1"/>
  <c r="D63" i="1"/>
  <c r="C63" i="1"/>
  <c r="J79" i="1"/>
  <c r="Q78" i="1"/>
  <c r="S78" i="1" s="1"/>
  <c r="Q77" i="1"/>
  <c r="R77" i="1" s="1"/>
  <c r="T77" i="1" s="1"/>
  <c r="U77" i="1" s="1"/>
  <c r="Q76" i="1"/>
  <c r="R76" i="1" s="1"/>
  <c r="T76" i="1" s="1"/>
  <c r="U76" i="1" s="1"/>
  <c r="Q75" i="1"/>
  <c r="S75" i="1" s="1"/>
  <c r="Q74" i="1"/>
  <c r="S74" i="1" s="1"/>
  <c r="Q73" i="1"/>
  <c r="R73" i="1" s="1"/>
  <c r="T73" i="1" s="1"/>
  <c r="U73" i="1" s="1"/>
  <c r="Q72" i="1"/>
  <c r="S72" i="1" s="1"/>
  <c r="Q71" i="1"/>
  <c r="S71" i="1" s="1"/>
  <c r="R13" i="4" l="1"/>
  <c r="T13" i="4" s="1"/>
  <c r="U13" i="4" s="1"/>
  <c r="R16" i="4"/>
  <c r="T16" i="4" s="1"/>
  <c r="U16" i="4" s="1"/>
  <c r="R17" i="4"/>
  <c r="T17" i="4" s="1"/>
  <c r="U17" i="4" s="1"/>
  <c r="R19" i="4"/>
  <c r="T19" i="4" s="1"/>
  <c r="U19" i="4" s="1"/>
  <c r="R20" i="4"/>
  <c r="T20" i="4" s="1"/>
  <c r="U20" i="4" s="1"/>
  <c r="R24" i="4"/>
  <c r="T24" i="4" s="1"/>
  <c r="U24" i="4" s="1"/>
  <c r="R12" i="4"/>
  <c r="T12" i="4" s="1"/>
  <c r="U12" i="4" s="1"/>
  <c r="S21" i="4"/>
  <c r="R11" i="4"/>
  <c r="T11" i="4" s="1"/>
  <c r="U11" i="4" s="1"/>
  <c r="R15" i="4"/>
  <c r="T15" i="4" s="1"/>
  <c r="U15" i="4" s="1"/>
  <c r="R14" i="4"/>
  <c r="T14" i="4" s="1"/>
  <c r="U14" i="4" s="1"/>
  <c r="R18" i="4"/>
  <c r="T18" i="4" s="1"/>
  <c r="U18" i="4" s="1"/>
  <c r="R23" i="4"/>
  <c r="T23" i="4" s="1"/>
  <c r="U23" i="4" s="1"/>
  <c r="S70" i="1"/>
  <c r="R66" i="1"/>
  <c r="T66" i="1" s="1"/>
  <c r="U66" i="1" s="1"/>
  <c r="R68" i="1"/>
  <c r="T68" i="1" s="1"/>
  <c r="U68" i="1" s="1"/>
  <c r="R69" i="1"/>
  <c r="T69" i="1" s="1"/>
  <c r="U69" i="1" s="1"/>
  <c r="R63" i="1"/>
  <c r="T63" i="1" s="1"/>
  <c r="U63" i="1" s="1"/>
  <c r="R67" i="1"/>
  <c r="T67" i="1" s="1"/>
  <c r="U67" i="1" s="1"/>
  <c r="R72" i="1"/>
  <c r="T72" i="1" s="1"/>
  <c r="U72" i="1" s="1"/>
  <c r="S76" i="1"/>
  <c r="S73" i="1"/>
  <c r="S77" i="1"/>
  <c r="R71" i="1"/>
  <c r="T71" i="1" s="1"/>
  <c r="U71" i="1" s="1"/>
  <c r="R75" i="1"/>
  <c r="T75" i="1" s="1"/>
  <c r="U75" i="1" s="1"/>
  <c r="R78" i="1"/>
  <c r="T78" i="1" s="1"/>
  <c r="U78" i="1" s="1"/>
  <c r="R74" i="1"/>
  <c r="T74" i="1" s="1"/>
  <c r="U74" i="1" s="1"/>
  <c r="Q62" i="1" l="1"/>
  <c r="R62" i="1" s="1"/>
  <c r="T62" i="1" s="1"/>
  <c r="U62" i="1" s="1"/>
  <c r="Q61" i="1"/>
  <c r="S61" i="1" s="1"/>
  <c r="Q60" i="1"/>
  <c r="S60" i="1" s="1"/>
  <c r="Q59" i="1"/>
  <c r="S59" i="1" s="1"/>
  <c r="Q58" i="1"/>
  <c r="S58" i="1" s="1"/>
  <c r="Q57" i="1"/>
  <c r="S57" i="1" s="1"/>
  <c r="Q56" i="1"/>
  <c r="R56" i="1" s="1"/>
  <c r="T56" i="1" s="1"/>
  <c r="U56" i="1" s="1"/>
  <c r="Q55" i="1"/>
  <c r="S55" i="1" s="1"/>
  <c r="D55" i="1"/>
  <c r="C55" i="1"/>
  <c r="Q43" i="1"/>
  <c r="S43" i="1" s="1"/>
  <c r="Q54" i="1"/>
  <c r="S54" i="1" s="1"/>
  <c r="Q53" i="1"/>
  <c r="S53" i="1" s="1"/>
  <c r="Q52" i="1"/>
  <c r="S52" i="1" s="1"/>
  <c r="Q51" i="1"/>
  <c r="S51" i="1" s="1"/>
  <c r="Q50" i="1"/>
  <c r="R50" i="1" s="1"/>
  <c r="T50" i="1" s="1"/>
  <c r="U50" i="1" s="1"/>
  <c r="Q49" i="1"/>
  <c r="S49" i="1" s="1"/>
  <c r="Q48" i="1"/>
  <c r="S48" i="1" s="1"/>
  <c r="Q47" i="1"/>
  <c r="S47" i="1" s="1"/>
  <c r="Q46" i="1"/>
  <c r="S46" i="1" s="1"/>
  <c r="R57" i="1" l="1"/>
  <c r="T57" i="1" s="1"/>
  <c r="U57" i="1" s="1"/>
  <c r="R60" i="1"/>
  <c r="T60" i="1" s="1"/>
  <c r="U60" i="1" s="1"/>
  <c r="R48" i="1"/>
  <c r="T48" i="1" s="1"/>
  <c r="U48" i="1" s="1"/>
  <c r="R53" i="1"/>
  <c r="T53" i="1" s="1"/>
  <c r="U53" i="1" s="1"/>
  <c r="R49" i="1"/>
  <c r="T49" i="1" s="1"/>
  <c r="U49" i="1" s="1"/>
  <c r="R52" i="1"/>
  <c r="T52" i="1" s="1"/>
  <c r="U52" i="1" s="1"/>
  <c r="R43" i="1"/>
  <c r="T43" i="1" s="1"/>
  <c r="U43" i="1" s="1"/>
  <c r="R61" i="1"/>
  <c r="T61" i="1" s="1"/>
  <c r="U61" i="1" s="1"/>
  <c r="S62" i="1"/>
  <c r="S50" i="1"/>
  <c r="R46" i="1"/>
  <c r="T46" i="1" s="1"/>
  <c r="U46" i="1" s="1"/>
  <c r="R54" i="1"/>
  <c r="T54" i="1" s="1"/>
  <c r="U54" i="1" s="1"/>
  <c r="R58" i="1"/>
  <c r="T58" i="1" s="1"/>
  <c r="U58" i="1" s="1"/>
  <c r="R55" i="1"/>
  <c r="T55" i="1" s="1"/>
  <c r="U55" i="1" s="1"/>
  <c r="S56" i="1"/>
  <c r="R59" i="1"/>
  <c r="T59" i="1" s="1"/>
  <c r="U59" i="1" s="1"/>
  <c r="R47" i="1"/>
  <c r="T47" i="1" s="1"/>
  <c r="U47" i="1" s="1"/>
  <c r="R51" i="1"/>
  <c r="T51" i="1" s="1"/>
  <c r="U51" i="1" s="1"/>
  <c r="Q45" i="1" l="1"/>
  <c r="S45" i="1" s="1"/>
  <c r="Q44" i="1"/>
  <c r="S44" i="1" s="1"/>
  <c r="Q42" i="1"/>
  <c r="S42" i="1" s="1"/>
  <c r="Q41" i="1"/>
  <c r="S41" i="1" s="1"/>
  <c r="Q40" i="1"/>
  <c r="S40" i="1" s="1"/>
  <c r="Q39" i="1"/>
  <c r="S39" i="1" s="1"/>
  <c r="Q38" i="1"/>
  <c r="S38" i="1" s="1"/>
  <c r="Q37" i="1"/>
  <c r="S37" i="1" s="1"/>
  <c r="Q36" i="1"/>
  <c r="S36" i="1" s="1"/>
  <c r="Q35" i="1"/>
  <c r="S35" i="1" s="1"/>
  <c r="Q34" i="1"/>
  <c r="S34" i="1" s="1"/>
  <c r="Q30" i="1"/>
  <c r="S30" i="1" s="1"/>
  <c r="Q33" i="1"/>
  <c r="S33" i="1" s="1"/>
  <c r="Q32" i="1"/>
  <c r="S32" i="1" s="1"/>
  <c r="Q31" i="1"/>
  <c r="S31" i="1" s="1"/>
  <c r="Q29" i="1"/>
  <c r="R29" i="1" s="1"/>
  <c r="T29" i="1" s="1"/>
  <c r="U29" i="1" s="1"/>
  <c r="Q28" i="1"/>
  <c r="S28" i="1" s="1"/>
  <c r="Q27" i="1"/>
  <c r="S27" i="1" s="1"/>
  <c r="Q26" i="1"/>
  <c r="S26" i="1" s="1"/>
  <c r="Q25" i="1"/>
  <c r="R25" i="1" s="1"/>
  <c r="T25" i="1" s="1"/>
  <c r="U25" i="1" s="1"/>
  <c r="Q24" i="1"/>
  <c r="S24" i="1" s="1"/>
  <c r="Q23" i="1"/>
  <c r="S23" i="1" s="1"/>
  <c r="Q22" i="1"/>
  <c r="S22" i="1" s="1"/>
  <c r="R38" i="1" l="1"/>
  <c r="T38" i="1" s="1"/>
  <c r="U38" i="1" s="1"/>
  <c r="R44" i="1"/>
  <c r="T44" i="1" s="1"/>
  <c r="U44" i="1" s="1"/>
  <c r="R39" i="1"/>
  <c r="T39" i="1" s="1"/>
  <c r="U39" i="1" s="1"/>
  <c r="R45" i="1"/>
  <c r="T45" i="1" s="1"/>
  <c r="U45" i="1" s="1"/>
  <c r="R22" i="1"/>
  <c r="T22" i="1" s="1"/>
  <c r="U22" i="1" s="1"/>
  <c r="R23" i="1"/>
  <c r="T23" i="1" s="1"/>
  <c r="U23" i="1" s="1"/>
  <c r="R26" i="1"/>
  <c r="T26" i="1" s="1"/>
  <c r="U26" i="1" s="1"/>
  <c r="R35" i="1"/>
  <c r="T35" i="1" s="1"/>
  <c r="U35" i="1" s="1"/>
  <c r="R36" i="1"/>
  <c r="T36" i="1" s="1"/>
  <c r="U36" i="1" s="1"/>
  <c r="R42" i="1"/>
  <c r="T42" i="1" s="1"/>
  <c r="U42" i="1" s="1"/>
  <c r="R34" i="1"/>
  <c r="T34" i="1" s="1"/>
  <c r="U34" i="1" s="1"/>
  <c r="R27" i="1"/>
  <c r="T27" i="1" s="1"/>
  <c r="U27" i="1" s="1"/>
  <c r="R31" i="1"/>
  <c r="T31" i="1" s="1"/>
  <c r="U31" i="1" s="1"/>
  <c r="R40" i="1"/>
  <c r="T40" i="1" s="1"/>
  <c r="U40" i="1" s="1"/>
  <c r="R32" i="1"/>
  <c r="T32" i="1" s="1"/>
  <c r="U32" i="1" s="1"/>
  <c r="R37" i="1"/>
  <c r="T37" i="1" s="1"/>
  <c r="U37" i="1" s="1"/>
  <c r="R41" i="1"/>
  <c r="T41" i="1" s="1"/>
  <c r="U41" i="1" s="1"/>
  <c r="R30" i="1"/>
  <c r="T30" i="1" s="1"/>
  <c r="U30" i="1" s="1"/>
  <c r="R24" i="1"/>
  <c r="T24" i="1" s="1"/>
  <c r="U24" i="1" s="1"/>
  <c r="S25" i="1"/>
  <c r="R28" i="1"/>
  <c r="T28" i="1" s="1"/>
  <c r="U28" i="1" s="1"/>
  <c r="S29" i="1"/>
  <c r="R33" i="1"/>
  <c r="T33" i="1" s="1"/>
  <c r="U33" i="1" s="1"/>
  <c r="Q21" i="1" l="1"/>
  <c r="S21" i="1" s="1"/>
  <c r="Q20" i="1"/>
  <c r="S20" i="1" s="1"/>
  <c r="Q19" i="1"/>
  <c r="R19" i="1" s="1"/>
  <c r="T19" i="1" s="1"/>
  <c r="U19" i="1" s="1"/>
  <c r="Q18" i="1"/>
  <c r="R18" i="1" s="1"/>
  <c r="T18" i="1" s="1"/>
  <c r="U18" i="1" s="1"/>
  <c r="Q17" i="1"/>
  <c r="S17" i="1" s="1"/>
  <c r="Q16" i="1"/>
  <c r="S16" i="1" s="1"/>
  <c r="Q15" i="1"/>
  <c r="R15" i="1" s="1"/>
  <c r="T15" i="1" s="1"/>
  <c r="U15" i="1" s="1"/>
  <c r="Q14" i="1"/>
  <c r="R14" i="1" s="1"/>
  <c r="T14" i="1" s="1"/>
  <c r="U14" i="1" s="1"/>
  <c r="Q13" i="1"/>
  <c r="S13" i="1" s="1"/>
  <c r="Q12" i="1"/>
  <c r="R12" i="1" s="1"/>
  <c r="T12" i="1" s="1"/>
  <c r="U12" i="1" s="1"/>
  <c r="Q11" i="1"/>
  <c r="S11" i="1" s="1"/>
  <c r="S19" i="1" l="1"/>
  <c r="R16" i="1"/>
  <c r="T16" i="1" s="1"/>
  <c r="U16" i="1" s="1"/>
  <c r="S15" i="1"/>
  <c r="S12" i="1"/>
  <c r="R20" i="1"/>
  <c r="T20" i="1" s="1"/>
  <c r="U20" i="1" s="1"/>
  <c r="R11" i="1"/>
  <c r="T11" i="1" s="1"/>
  <c r="U11" i="1" s="1"/>
  <c r="R13" i="1"/>
  <c r="T13" i="1" s="1"/>
  <c r="U13" i="1" s="1"/>
  <c r="S14" i="1"/>
  <c r="R17" i="1"/>
  <c r="T17" i="1" s="1"/>
  <c r="U17" i="1" s="1"/>
  <c r="S18" i="1"/>
  <c r="R21" i="1"/>
  <c r="T21" i="1" s="1"/>
  <c r="U21" i="1" s="1"/>
  <c r="D79" i="1" l="1"/>
  <c r="C79" i="1"/>
  <c r="G79" i="1" l="1"/>
  <c r="AB79" i="1"/>
  <c r="W79" i="1"/>
  <c r="Q79" i="1" l="1"/>
  <c r="S79" i="1" s="1"/>
  <c r="M79" i="1"/>
  <c r="L79" i="1"/>
  <c r="R79" i="1" l="1"/>
  <c r="T79" i="1" s="1"/>
  <c r="U79" i="1" s="1"/>
</calcChain>
</file>

<file path=xl/sharedStrings.xml><?xml version="1.0" encoding="utf-8"?>
<sst xmlns="http://schemas.openxmlformats.org/spreadsheetml/2006/main" count="4688" uniqueCount="1293">
  <si>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</si>
  <si>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</si>
  <si>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</si>
  <si>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</si>
  <si>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</si>
  <si>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</si>
  <si>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</si>
  <si>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</si>
  <si>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</si>
  <si>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</si>
  <si>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</si>
  <si>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</si>
  <si>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</si>
  <si>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</si>
  <si>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</si>
  <si>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</si>
  <si>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</si>
  <si>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</si>
  <si>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</si>
  <si>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</si>
  <si>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</si>
  <si>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</si>
  <si>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</si>
  <si>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</si>
  <si>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</si>
  <si>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</si>
  <si>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</si>
  <si>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</si>
  <si>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</si>
  <si>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</si>
  <si>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</si>
  <si>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</si>
  <si>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</si>
  <si>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</si>
  <si>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</si>
  <si>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</si>
  <si>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</si>
  <si>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</si>
  <si>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</si>
  <si>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</si>
  <si>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</si>
  <si>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</si>
  <si>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</si>
  <si>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</si>
  <si>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</si>
  <si>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</si>
  <si>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</si>
  <si>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</si>
  <si>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</si>
  <si>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</si>
  <si>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</si>
  <si>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</si>
  <si>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</si>
  <si>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</si>
  <si>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</si>
  <si>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</si>
  <si>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</si>
  <si>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</si>
  <si>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</si>
  <si>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</si>
  <si>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</si>
  <si>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</si>
  <si>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</si>
  <si>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</si>
  <si>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</si>
  <si>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</si>
  <si>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</si>
  <si>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</si>
  <si>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</si>
  <si>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</si>
  <si>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</si>
  <si>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</si>
  <si>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</si>
  <si>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</si>
  <si>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</si>
  <si>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</si>
  <si>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</si>
  <si>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</si>
  <si>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</si>
  <si>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</si>
  <si>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</si>
  <si>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</si>
  <si>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</si>
  <si>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</si>
  <si>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</si>
  <si>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</si>
  <si>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</si>
  <si>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</si>
  <si>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</si>
  <si>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</si>
  <si>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</si>
  <si>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</si>
  <si>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</si>
  <si>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</si>
  <si>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</si>
  <si>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</si>
  <si>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</si>
  <si>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</si>
  <si>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</si>
  <si>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</si>
  <si>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</si>
  <si>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</si>
  <si>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</si>
  <si>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</si>
  <si>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</si>
  <si>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</si>
  <si>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</si>
  <si>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</si>
  <si>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</si>
  <si>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</si>
  <si>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</si>
  <si>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</si>
  <si>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</si>
  <si>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</si>
  <si>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</si>
  <si>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</si>
  <si>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</si>
  <si>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</si>
  <si>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</si>
  <si>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</si>
  <si>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</si>
  <si>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</si>
  <si>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</si>
  <si>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</si>
  <si>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</si>
  <si>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</si>
  <si>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</si>
  <si>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</si>
  <si>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</si>
  <si>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</si>
  <si>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</si>
  <si>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</si>
  <si>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</si>
  <si>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</si>
  <si>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</si>
  <si>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</si>
  <si>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</si>
  <si>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</si>
  <si>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</si>
  <si>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</si>
  <si>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</si>
  <si>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</si>
  <si>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</si>
  <si>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</si>
  <si>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</si>
  <si>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</si>
  <si>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</si>
  <si>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</si>
  <si>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</si>
  <si>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</si>
  <si>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</si>
  <si>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</si>
  <si>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</si>
  <si>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</si>
  <si>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</si>
  <si>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</si>
  <si>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</si>
  <si>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</si>
  <si>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</si>
  <si>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</si>
  <si>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</si>
  <si>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</si>
  <si>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</si>
  <si>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</si>
  <si>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</si>
  <si>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</si>
  <si>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</si>
  <si>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</si>
  <si>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</si>
  <si>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</si>
  <si>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</si>
  <si>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</si>
  <si>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</si>
  <si>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</si>
  <si>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</si>
  <si>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</si>
  <si>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</si>
  <si>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</si>
  <si>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</si>
  <si>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</si>
  <si>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</si>
  <si>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</si>
  <si>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</si>
  <si>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</si>
  <si>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</si>
  <si>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</si>
  <si>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</si>
  <si>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</si>
  <si>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</si>
  <si>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</si>
  <si>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</si>
  <si>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</si>
  <si>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</si>
  <si>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</si>
  <si>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</si>
  <si>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</si>
  <si>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</si>
  <si>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</si>
  <si>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</si>
  <si>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</si>
  <si>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</si>
  <si>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</si>
  <si>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</si>
  <si>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</si>
  <si>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</si>
  <si>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</si>
  <si>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</si>
  <si>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</si>
  <si>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</si>
  <si>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</si>
  <si>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</si>
  <si>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</si>
  <si>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</si>
  <si>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</si>
  <si>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</si>
  <si>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</si>
  <si>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</si>
  <si>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</si>
  <si>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</si>
  <si>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</si>
  <si>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</si>
  <si>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</si>
  <si>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</si>
  <si>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</si>
  <si>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</si>
  <si>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</si>
  <si>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</si>
  <si>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</si>
  <si>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</si>
  <si>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</si>
  <si>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</si>
  <si>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</si>
  <si>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</si>
  <si>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</si>
  <si>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</si>
  <si>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</si>
  <si>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</si>
  <si>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</si>
  <si>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</si>
  <si>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</si>
  <si>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</si>
  <si>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</si>
  <si>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</si>
  <si>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</si>
  <si>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</si>
  <si>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</si>
  <si>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</si>
  <si>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</si>
  <si>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</si>
  <si>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</si>
  <si>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</si>
  <si>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</si>
  <si>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</si>
  <si>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</si>
  <si>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</si>
  <si>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</si>
  <si>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</si>
  <si>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</si>
  <si>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</si>
  <si>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</si>
  <si>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</si>
  <si>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</si>
  <si>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</si>
  <si>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</si>
  <si>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</si>
  <si>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</si>
  <si>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</si>
  <si>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</si>
  <si>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</si>
  <si>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</si>
  <si>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</si>
  <si>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</si>
  <si>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</si>
  <si>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</si>
  <si>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</si>
  <si>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</si>
  <si>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</si>
  <si>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</si>
  <si>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</si>
  <si>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</si>
  <si>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</si>
  <si>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</si>
  <si>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</si>
  <si>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</si>
  <si>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</si>
  <si>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</si>
  <si>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</si>
  <si>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</si>
  <si>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</si>
  <si>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</si>
  <si>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</si>
  <si>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</si>
  <si>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</si>
  <si>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</si>
  <si>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</si>
  <si>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</si>
  <si>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</si>
  <si>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</si>
  <si>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</si>
  <si>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</si>
  <si>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</si>
  <si>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</si>
  <si>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</si>
  <si>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</si>
  <si>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</si>
  <si>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</si>
  <si>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</si>
  <si>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</si>
  <si>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</si>
  <si>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</si>
  <si>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</si>
  <si>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</si>
  <si>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</si>
  <si>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</si>
  <si>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</si>
  <si>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</si>
  <si>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</si>
  <si>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</si>
  <si>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</si>
  <si>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</si>
  <si>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</si>
  <si>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</si>
  <si>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</si>
  <si>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</si>
  <si>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</si>
  <si>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</si>
  <si>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</si>
  <si>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</si>
  <si>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</si>
  <si>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</si>
  <si>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</si>
  <si>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</si>
  <si>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</si>
  <si>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</si>
  <si>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</si>
  <si>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</si>
  <si>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</si>
  <si>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</si>
  <si>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</si>
  <si>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</si>
  <si>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</si>
  <si>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</si>
  <si>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</si>
  <si>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</si>
  <si>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</si>
  <si>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</si>
  <si>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</si>
  <si>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</si>
  <si>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</si>
  <si>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</si>
  <si>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</si>
  <si>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</si>
  <si>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</si>
  <si>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</si>
  <si>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</si>
  <si>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</si>
  <si>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</si>
  <si>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</si>
  <si>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</si>
  <si>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</si>
  <si>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</si>
  <si>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</si>
  <si>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</si>
  <si>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</si>
  <si>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</si>
  <si>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</si>
  <si>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</si>
  <si>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</si>
  <si>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</si>
  <si>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</si>
  <si>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</si>
  <si>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</si>
  <si>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</si>
  <si>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</si>
  <si>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</si>
  <si>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</si>
  <si>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</si>
  <si>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</si>
  <si>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</si>
  <si>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</si>
  <si>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</si>
  <si>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</si>
  <si>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</si>
  <si>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</si>
  <si>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</si>
  <si>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</si>
  <si>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</si>
  <si>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</si>
  <si>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</si>
  <si>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</si>
  <si>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</si>
  <si>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</si>
  <si>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</si>
  <si>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</si>
  <si>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</si>
  <si>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</si>
  <si>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</si>
  <si>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</si>
  <si>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</si>
  <si>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</si>
  <si>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</si>
  <si>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</si>
  <si>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</si>
  <si>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</si>
  <si>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</si>
  <si>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</si>
  <si>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</si>
  <si>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</si>
  <si>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</si>
  <si>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</si>
  <si>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</si>
  <si>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</si>
  <si>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</si>
  <si>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</si>
  <si>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</si>
  <si>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</si>
  <si>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</si>
  <si>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</si>
  <si>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</si>
  <si>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</si>
  <si>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</si>
  <si>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</si>
  <si>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</si>
  <si>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</si>
  <si>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</si>
  <si>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</si>
  <si>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</si>
  <si>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</si>
  <si>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</si>
  <si>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</si>
  <si>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</si>
  <si>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</si>
  <si>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</si>
  <si>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</si>
  <si>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</si>
  <si>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</si>
  <si>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</si>
  <si>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</si>
  <si>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</si>
  <si>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</si>
  <si>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</si>
  <si>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</si>
  <si>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</si>
  <si>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</si>
  <si>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</si>
  <si>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</si>
  <si>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</si>
  <si>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</si>
  <si>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</si>
  <si>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</si>
  <si>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</si>
  <si>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</si>
  <si>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</si>
  <si>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</si>
  <si>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</si>
  <si>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</si>
  <si>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</si>
  <si>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</si>
  <si>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</si>
  <si>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</si>
  <si>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</si>
  <si>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</si>
  <si>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</si>
  <si>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</si>
  <si>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</si>
  <si>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</si>
  <si>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</si>
  <si>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</si>
  <si>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</si>
  <si>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</si>
  <si>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</si>
  <si>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</si>
  <si>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</si>
  <si>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</si>
  <si>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</si>
  <si>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</si>
  <si>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</si>
  <si>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</si>
  <si>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</si>
  <si>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</si>
  <si>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</si>
  <si>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</si>
  <si>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</si>
  <si>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</si>
  <si>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</si>
  <si>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</si>
  <si>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</si>
  <si>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</si>
  <si>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</si>
  <si>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</si>
  <si>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</si>
  <si>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</si>
  <si>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</si>
  <si>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</si>
  <si>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</si>
  <si>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</si>
  <si>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</si>
  <si>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</si>
  <si>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</si>
  <si>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</si>
  <si>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</si>
  <si>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</si>
  <si>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</si>
  <si>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</si>
  <si>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</si>
  <si>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</si>
  <si>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</si>
  <si>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</si>
  <si>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</si>
  <si>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</si>
  <si>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</si>
  <si>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</si>
  <si>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</si>
  <si>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</si>
  <si>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</si>
  <si>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</si>
  <si>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</si>
  <si>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</si>
  <si>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</si>
  <si>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</si>
  <si>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</si>
  <si>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</si>
  <si>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</si>
  <si>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</si>
  <si>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</si>
  <si>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</si>
  <si>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</si>
  <si>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</si>
  <si>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</si>
  <si>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</si>
  <si>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</si>
  <si>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</si>
  <si>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</si>
  <si>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</si>
  <si>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</si>
  <si>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</si>
  <si>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</si>
  <si>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</si>
  <si>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</si>
  <si>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</si>
  <si>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</si>
  <si>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</si>
  <si>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</si>
  <si>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</si>
  <si>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</si>
  <si>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</si>
  <si>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</si>
  <si>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</si>
  <si>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</si>
  <si>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</si>
  <si>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</si>
  <si>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</si>
  <si>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</si>
  <si>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</si>
  <si>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</si>
  <si>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</si>
  <si>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</si>
  <si>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</si>
  <si>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</si>
  <si>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</si>
  <si>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</si>
  <si>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</si>
  <si>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</si>
  <si>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</si>
  <si>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</si>
  <si>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</si>
  <si>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</si>
  <si>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</si>
  <si>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</si>
  <si>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</si>
  <si>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</si>
  <si>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</si>
  <si>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</si>
  <si>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</si>
  <si>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</si>
  <si>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</si>
  <si>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</si>
  <si>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</si>
  <si>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</si>
  <si>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</si>
  <si>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</si>
  <si>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</si>
  <si>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</si>
  <si>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</si>
  <si>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</si>
  <si>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</si>
  <si>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</si>
  <si>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</si>
  <si>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</si>
  <si>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</si>
  <si>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</si>
  <si>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</si>
  <si>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</si>
  <si>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</si>
  <si>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</si>
  <si>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</si>
  <si>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</si>
  <si>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</si>
  <si>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</si>
  <si>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</si>
  <si>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</si>
  <si>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</si>
  <si>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</si>
  <si>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</si>
  <si>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</si>
  <si>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</si>
  <si>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</si>
  <si>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</si>
  <si>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</si>
  <si>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</si>
  <si>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</si>
  <si>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</si>
  <si>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</si>
  <si>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</si>
  <si>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</si>
  <si>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</si>
  <si>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</si>
  <si>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</si>
  <si>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</si>
  <si>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</si>
  <si>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</si>
  <si>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</si>
  <si>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</si>
  <si>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</si>
  <si>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</si>
  <si>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</si>
  <si>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</si>
  <si>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</si>
  <si>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</si>
  <si>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</si>
  <si>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</si>
  <si>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</si>
  <si>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</si>
  <si>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</si>
  <si>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</si>
  <si>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</si>
  <si>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</si>
  <si>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</si>
  <si>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</si>
  <si>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</si>
  <si>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</si>
  <si>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</si>
  <si>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</si>
  <si>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</si>
  <si>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</si>
  <si>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</si>
  <si>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</si>
  <si>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</si>
  <si>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</si>
  <si>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</si>
  <si>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</si>
  <si>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</si>
  <si>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</si>
  <si>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</si>
  <si>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</si>
  <si>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</si>
  <si>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</si>
  <si>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</si>
  <si>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</si>
  <si>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</si>
  <si>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</si>
  <si>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</si>
  <si>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</si>
  <si>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</si>
  <si>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</si>
  <si>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</si>
  <si>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</si>
  <si>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</si>
  <si>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</si>
  <si>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</si>
  <si>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</si>
  <si>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</si>
  <si>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</si>
  <si>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</si>
  <si>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</si>
  <si>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</si>
  <si>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</si>
  <si>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</si>
  <si>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</si>
  <si>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</si>
  <si>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</si>
  <si>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</si>
  <si>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</si>
  <si>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</si>
  <si>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</si>
  <si>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</si>
  <si>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</si>
  <si>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</si>
  <si>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</si>
  <si>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</si>
  <si>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</si>
  <si>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</si>
  <si>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</si>
  <si>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</si>
  <si>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</si>
  <si>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</si>
  <si>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</si>
  <si>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</si>
  <si>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</si>
  <si>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</si>
  <si>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</si>
  <si>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</si>
  <si>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</si>
  <si>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</si>
  <si>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</si>
  <si>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</si>
  <si>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</si>
  <si>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</si>
  <si>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</si>
  <si>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</si>
  <si>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</si>
  <si>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</si>
  <si>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</si>
  <si>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</si>
  <si>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</si>
  <si>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</si>
  <si>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</si>
  <si>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</si>
  <si>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</si>
  <si>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</si>
  <si>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</si>
  <si>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</si>
  <si>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</si>
  <si>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</si>
  <si>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</si>
  <si>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</si>
  <si>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</si>
  <si>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</si>
  <si>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</si>
  <si>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</si>
  <si>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</si>
  <si>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</si>
  <si>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</si>
  <si>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</si>
  <si>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</si>
  <si>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</si>
  <si>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</si>
  <si>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</si>
  <si>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</si>
  <si>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</si>
  <si>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</si>
  <si>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</si>
  <si>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</si>
  <si>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</si>
  <si>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</si>
  <si>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</si>
  <si>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</si>
  <si>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</si>
  <si>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</si>
  <si>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</si>
  <si>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</si>
  <si>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</si>
  <si>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</si>
  <si>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</si>
  <si>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</si>
  <si>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</si>
  <si>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</si>
  <si>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</si>
  <si>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</si>
  <si>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</si>
  <si>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</si>
  <si>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</si>
  <si>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</si>
  <si>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</si>
  <si>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</si>
  <si>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</si>
  <si>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</si>
  <si>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</si>
  <si>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</si>
  <si>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</si>
  <si>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</si>
  <si>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</si>
  <si>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</si>
  <si>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</si>
  <si>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</si>
  <si>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</si>
  <si>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</si>
  <si>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</si>
  <si>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</si>
  <si>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</si>
  <si>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</si>
  <si>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</si>
  <si>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</si>
  <si>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</si>
  <si>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</si>
  <si>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</si>
  <si>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</si>
  <si>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</si>
  <si>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</si>
  <si>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</si>
  <si>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</si>
  <si>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</si>
  <si>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</si>
  <si>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</si>
  <si>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</si>
  <si>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</si>
  <si>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</si>
  <si>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</si>
  <si>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</si>
  <si>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</si>
  <si>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</si>
  <si>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</si>
  <si>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</si>
  <si>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</si>
  <si>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</si>
  <si>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</si>
  <si>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</si>
  <si>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</si>
  <si>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</si>
  <si>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</si>
  <si>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</si>
  <si>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</si>
  <si>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</si>
  <si>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</si>
  <si>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</si>
  <si>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</si>
  <si>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</si>
  <si>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</si>
  <si>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</si>
  <si>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</si>
  <si>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</si>
  <si>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</si>
  <si>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</si>
  <si>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</si>
  <si>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</si>
  <si>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</si>
  <si>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</si>
  <si>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</si>
  <si>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</si>
  <si>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</si>
  <si>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</si>
  <si>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</si>
  <si>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</si>
  <si>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</si>
  <si>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</si>
  <si>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</si>
  <si>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</si>
  <si>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</si>
  <si>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</si>
  <si>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</si>
  <si>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</si>
  <si>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</si>
  <si>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</si>
  <si>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</si>
  <si>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</si>
  <si>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</si>
  <si>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</si>
  <si>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</si>
  <si>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</si>
  <si>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</si>
  <si>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</si>
  <si>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</si>
  <si>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</si>
  <si>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</si>
  <si>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</si>
  <si>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</si>
  <si>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</si>
  <si>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</si>
  <si>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</si>
  <si>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</si>
  <si>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</si>
  <si>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</si>
  <si>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</si>
  <si>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</si>
  <si>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</si>
  <si>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</si>
  <si>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</si>
  <si>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</si>
  <si>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</si>
  <si>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</si>
  <si>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</si>
  <si>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</si>
  <si>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</si>
  <si>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</si>
  <si>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</si>
  <si>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</si>
  <si>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</si>
  <si>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</si>
  <si>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</si>
  <si>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</si>
  <si>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</si>
  <si>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</si>
  <si>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</si>
  <si>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</si>
  <si>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</si>
  <si>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</si>
  <si>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</si>
  <si>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</si>
  <si>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</si>
  <si>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</si>
  <si>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</si>
  <si>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</si>
  <si>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</si>
  <si>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</si>
  <si>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</si>
  <si>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</si>
  <si>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</si>
  <si>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</si>
  <si>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</si>
  <si>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</si>
  <si>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</si>
  <si>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</si>
  <si>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</si>
  <si>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</si>
  <si>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</si>
  <si>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</si>
  <si>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</si>
  <si>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</si>
  <si>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</si>
  <si>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</si>
  <si>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</si>
  <si>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</si>
  <si>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</si>
  <si>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</si>
  <si>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</si>
  <si>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</si>
  <si>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</si>
  <si>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</si>
  <si>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</si>
  <si>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</si>
  <si>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</si>
  <si>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</si>
  <si>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</si>
  <si>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</si>
  <si>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</si>
  <si>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</si>
  <si>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</si>
  <si>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</si>
  <si>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</si>
  <si>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</si>
  <si>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</si>
  <si>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</si>
  <si>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</si>
  <si>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</si>
  <si>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</si>
  <si>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</si>
  <si>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</si>
  <si>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</si>
  <si>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</si>
  <si>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</si>
  <si>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</si>
  <si>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</si>
  <si>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</si>
  <si>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</si>
  <si>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</si>
  <si>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</si>
  <si>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</si>
  <si>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</si>
  <si>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</si>
  <si>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</si>
  <si>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</si>
  <si>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</si>
  <si>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</si>
  <si>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</si>
  <si>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</si>
  <si>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</si>
  <si>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</si>
  <si>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</si>
  <si>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</si>
  <si>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</si>
  <si>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</si>
  <si>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</si>
  <si>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</si>
  <si>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</si>
  <si>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</si>
  <si>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</si>
  <si>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</si>
  <si>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</si>
  <si>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</si>
  <si>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</si>
  <si>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</si>
  <si>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</si>
  <si>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</si>
  <si>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</si>
  <si>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</si>
  <si>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</si>
  <si>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</si>
  <si>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</si>
  <si>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</si>
  <si>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</si>
  <si>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</si>
  <si>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</si>
  <si>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</si>
  <si>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</si>
  <si>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</si>
  <si>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</si>
  <si>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</si>
  <si>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</si>
  <si>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</si>
  <si>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</si>
  <si>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</si>
  <si>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</si>
  <si>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</si>
  <si>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</si>
  <si>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</si>
  <si>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</si>
  <si>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</si>
  <si>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</si>
  <si>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</si>
  <si>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</si>
  <si>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</si>
  <si>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</si>
  <si>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</si>
  <si>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</si>
  <si>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</si>
  <si>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</si>
  <si>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</si>
  <si>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</si>
  <si>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</si>
  <si>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</si>
  <si>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</si>
  <si>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</si>
  <si>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</si>
  <si>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</si>
  <si>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</si>
  <si>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</si>
  <si>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</si>
  <si>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</si>
  <si>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</si>
  <si>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</si>
  <si>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</si>
  <si>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</si>
  <si>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</si>
  <si>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</si>
  <si>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</si>
  <si>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</si>
  <si>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</si>
  <si>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</si>
  <si>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</si>
  <si>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</si>
  <si>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</si>
  <si>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</si>
  <si>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</si>
  <si>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</si>
  <si>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</si>
  <si>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</si>
  <si>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</si>
  <si>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</si>
  <si>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</si>
  <si>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</si>
  <si>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</si>
  <si>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</si>
  <si>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</si>
  <si>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</si>
  <si>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</si>
  <si>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</si>
  <si>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</si>
  <si>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</si>
  <si>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</si>
  <si>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</si>
  <si>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</si>
  <si>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</si>
  <si>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</si>
  <si>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</si>
  <si>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</si>
  <si>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</si>
  <si>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</si>
  <si>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</si>
  <si>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</si>
  <si>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</si>
  <si>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</si>
  <si>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</si>
  <si>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</si>
  <si>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</si>
  <si>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</si>
  <si>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</si>
  <si>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</si>
  <si>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</si>
  <si>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</si>
  <si>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</si>
  <si>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</si>
  <si>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</si>
  <si>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</si>
  <si>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</si>
  <si>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</si>
  <si>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</si>
  <si>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</si>
  <si>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</si>
  <si>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</si>
  <si>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</si>
  <si>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</si>
  <si>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</si>
  <si>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</si>
  <si>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</si>
  <si>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</si>
  <si>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</si>
  <si>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</si>
  <si>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</si>
  <si>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</si>
  <si>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</si>
  <si>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</si>
  <si>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</si>
  <si>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</si>
  <si>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</si>
  <si>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</si>
  <si>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</si>
  <si>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</si>
  <si>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</si>
  <si>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</si>
  <si>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</si>
  <si>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</si>
  <si>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</si>
  <si>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</si>
  <si>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</si>
  <si>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</si>
  <si>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</si>
  <si>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</si>
  <si>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</si>
  <si>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</si>
  <si>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</si>
  <si>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</si>
  <si>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</si>
  <si>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</si>
  <si>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</si>
  <si>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</si>
  <si>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</si>
  <si>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</si>
  <si>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</si>
  <si>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</si>
  <si>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</si>
  <si>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</si>
  <si>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</si>
  <si>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</si>
  <si>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</si>
  <si>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</si>
  <si>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</si>
  <si>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</si>
  <si>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</si>
  <si>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</si>
  <si>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</si>
  <si>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</si>
  <si>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</si>
  <si>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</si>
  <si>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</si>
  <si>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</si>
  <si>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</si>
  <si>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</si>
  <si>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</si>
  <si>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</si>
  <si>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</si>
  <si>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</si>
  <si>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</si>
  <si>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</si>
  <si>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</si>
  <si>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</si>
  <si>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</si>
  <si>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</si>
  <si>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</si>
  <si>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</si>
  <si>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</si>
  <si>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</si>
  <si>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</si>
  <si>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</si>
  <si>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</si>
  <si>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</si>
  <si>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</si>
  <si>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</si>
  <si>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</si>
  <si>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</si>
  <si>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</si>
  <si>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</si>
  <si>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</si>
  <si>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</si>
  <si>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</si>
  <si>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</si>
  <si>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</si>
  <si>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</si>
  <si>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</si>
  <si>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</si>
  <si>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</si>
  <si>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</si>
  <si>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</si>
  <si>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</si>
  <si>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</si>
  <si>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</si>
  <si>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</si>
  <si>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</si>
  <si>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</si>
  <si>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</si>
  <si>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</si>
  <si>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</si>
  <si>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</si>
  <si>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</si>
  <si>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</si>
  <si>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</si>
  <si>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</si>
  <si>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</si>
  <si>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</si>
  <si>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</si>
  <si>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</si>
  <si>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</si>
  <si>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</si>
  <si>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</si>
  <si>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</si>
  <si>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</si>
  <si>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</si>
  <si>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</si>
  <si>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CENTRO DE TRABAJO Y/O PROCESO: DIRECCIÓN SERVCIOS ACUEDUCTO Y ALCANTARILLADO ZONA 3</t>
  </si>
  <si>
    <t>NOMBRE CENTRO DE TRABAJO Y/O PROCESO: DIVISIÓN SERVICIO ACUEDUCTO ZONA 3 - ADMINISTRATIVA</t>
  </si>
  <si>
    <t>DIVISIÓN SERVICIO ACUEDUCTO ZONA 3 - ADMINISTRATIVA</t>
  </si>
  <si>
    <t>NOMBRE CENTRO DE TRABAJO Y/O PROCESO: DIVISIÓN SERVICIO ACUEDUCTO ZONA 3 - OPERATIVA</t>
  </si>
  <si>
    <t>DIVISIÓN SERVICIO ACUEDUCTO ZONA 3 - OPERATIVA</t>
  </si>
  <si>
    <t>Dirigir, coordinar y efectuar seguimiento a la operación y mantenimiento de las redes de acueducto o alcantarillado y sus componentes en la zona asignada, para asegurar la prestación del servicio y la gestión integral, así como diseñar y supervisar las obras de ampliación de la infraestructura de redes secundarias y locales.</t>
  </si>
  <si>
    <t>Planear, implementar y controlar el proceso de mantenimiento preventivo y correctivo. Realizar la gestión necesaria para la ejecución del mantenimiento de los vehículos livianos. pesados y maquinaria. Coordinar el mantenimiento de la información cartográfica y de catastro de redes de acueducto en el sistema de información geográfico unificado de la Empresa (SIGUE). Efectuar la planeación y ejecución de los presupuestos necesarios tanto de funcionamiento como de inversión. Asegurar que toda la información relacionada con acueducto de su zona de servicio sea incorporada al sistema de información empresarial. Atender tutelas, querellas, derechos de petición, acciones populares y demás oficios internos y externos relacionados con la naturaleza de las funciones de su cargo. Supervisar el personal a su cargo y dar cabal cumplimiento a las normas y programas de administración de personal establecidos en la Empresa</t>
  </si>
  <si>
    <t>si</t>
  </si>
  <si>
    <t>No observado</t>
  </si>
  <si>
    <t>Se  recomienda realizar  programa  preventivo  de  fumigacion, Implementar  el uso de  gel  antibacterial</t>
  </si>
  <si>
    <t>ELEMENTOS DE PROTECCIÓN PERSONAL DE ACUERDO AL MANUAL DE E.P.P. DE LA EMPRESA</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</si>
  <si>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</si>
  <si>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</si>
  <si>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Puestos de trabajo adecuados ergonómicamente</t>
  </si>
  <si>
    <t>Practica de pausas activas de manera frecuente para activación del sistema musculo esqueletico y desarrollo del PVE de riesgo biomecámico de la empresa.</t>
  </si>
  <si>
    <t>Fortalecer y Socializar el Programa de Seguridad Vial establecido</t>
  </si>
  <si>
    <t>Implementar programa de orden y aseo 5 S ,jornadas de orden y aseo y  reciclaje</t>
  </si>
  <si>
    <t>Hacer revisión periodica de la fecha de vencimiento de la licencia interna de conducción para cumplir con los requerimientos internos estipulados por la compañía.</t>
  </si>
  <si>
    <t>Señalización de emergencia</t>
  </si>
  <si>
    <t>Ubicación de equipos portátiles de extinción de incendios cerca al área que garanticen una oportuna atención ante un evento por fuego incipiente.</t>
  </si>
  <si>
    <t>inspeccionar todos los elementos de emergencia para la atención de la contingencia</t>
  </si>
  <si>
    <t>BASE DE TRABAJO EN ALTURAS</t>
  </si>
  <si>
    <t>se agregó al cargo jefe de división nivel 20 el peligro de TRABAJO EN ALTURAS.</t>
  </si>
  <si>
    <t>Coordinar y liderar los diferentes procesos contractuales y proyectos de redes de infraestructura de acueducto y alcantarillado, con el objetivo de certificar las obras de desarrolladas por la empresa y entidades del sector que intervienen en los convenios interadministrativos con el objetivo de desarrollar proyectos que hagan viable la gestión de la empresa y la satisfacción de las necesidades de los usuarios externos e internos.</t>
  </si>
  <si>
    <t xml:space="preserve">Coordinar y supervisar las obras de acueducto y alcantarillado programadas y ejecutadas por el instituto del desarrollo urbano. Asistir periódicamente al comité operativo de obras de infraestructura de servicio publico del distrito capital y de las empresas de servicios públicos. Coordinar conjuntamente con el departamento administrativo del medio ambiente, los requerimientos ambientales de los proyectos de área respectiva. Revisar y validar los planes record de obra , diseños, actas de recibo y cruces de cuentas de las obras realizadas por la empresa y el instituto de desarrollo urbano por causa de daños a la infraestructura de la misma. Revisar y aprobar programaciones de solicitudes de cierres de servicio para cumplir con las políticas de atención. Atender los requerimientos relacionados con los contratos de terceros y entidades del distrito. Coordinar las actividades técnicas y administrativas relacionadas con las redes del acueducto y alcantarillado en los proyectos que adelanta por el instituto de desarrollo urbano , Realizar el seguimiento a los planes de manejo de transito (PMT) licencias de excavación y otros requeridos para intervenciones en espacio publico. </t>
  </si>
  <si>
    <t>SI</t>
  </si>
  <si>
    <t>Sensibilizar a los funcionarios y suministrar (E.P.P) acordes al riesgo</t>
  </si>
  <si>
    <t>Conocer los diferentes canales de comunicación para reportar eventos originados por riesgo público si es posible antes de la ocurrencia y en el caso de materialización el durante y despues del evento.</t>
  </si>
  <si>
    <t>se agregó al cargo profesional especializado nivel 21 el peligro de TRABAJO EN ALTURAS.</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</si>
  <si>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</si>
  <si>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Tecnólogos en obras civiles 32</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</si>
  <si>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</si>
  <si>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se agregó al cargo tecnologo en obras civiles nivel 32 el peligro de TRABAJO EN ALTURAS.</t>
  </si>
  <si>
    <t>biológico</t>
  </si>
  <si>
    <t>psicosocial</t>
  </si>
  <si>
    <t>biomecánico</t>
  </si>
  <si>
    <t>Se  recomienda  realizar  mantenimiento  preventivo a  los  centros de computo,Ajustar  puestos de  trabajo de  acuerdo con los  requerimientos  minimos estandarizados.</t>
  </si>
  <si>
    <t>condiciones de seguridad</t>
  </si>
  <si>
    <t>fenómenos naturales</t>
  </si>
  <si>
    <t>se agregó el cargo de auxiliar administrativonivel 42 el cual no se encontraba en la matriz anterior y en esta esa relacionada con un total de 1 trabajador expuesto.</t>
  </si>
  <si>
    <t>fisíco</t>
  </si>
  <si>
    <t>Ejecutar los trabajos de aforo de distritos y sectores hidraulicos, localizacion de valvulas, pruebas de cierre, ubicacion de taladros, perdida de carga e investigaciones de localizacion para verificar caudales,  volumenes  y estado  de  operacion de Ia  red  de  acueducto y/o estructuras de alcantarillado.</t>
  </si>
  <si>
    <t xml:space="preserve">1. Medir los parametros hidraulicos de las redes de acueducto, tales como presion, caudal y capacidad. 2.  Inspeccionar el estado fisico y en  especial  de  la  medicion  de los  macromedidores  y  registradores de presion fijos instalados en las zonas de gestion y/o sectores hidraulicos. 3.  Efectuar Ia instalacion o revision a las instalaciones de los equipos de medicion de caudal y  presion portatil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las mismas y de ser necesario efectuar el desague correspondiente, la limpieza y demas actividades de mantenimiento correctivo, asi como el estado de las acometidas e instalaciones electricas de los equipos de medicion fijos instalados para Ia medicion de parametros hidraulicos para mantener en correcto estado la operacion, seguridad y funcionamiento los equipos. 5.  Efectuar la revision y pruebas de estanqueidad necesarias a las divisorias de servicio por sectorizacion y sus diferentes area, zonas aferentes a vaIvulas reductoras de presion.6.  Participar en Ia localizacion y construccion de los puntos de medicion, especialmente en  aquellos en los cuales se requiere de perforacion de taladros para emitir la instalacion de los  equipos de medicion, solicitar materiales, equipos adecuados. Operar y mantener los equipos de bombeo a su cargo como son motobombas, electrobombas, unidades de poder y demas equipos de mayor capacidad de bombeo requeridos para el desague de camaras de accesorios, de tuberias de redes matrices, y de otros eventos operativos a cargo de la Empresa. Efectuar Ia investigacion, deteccion y localizacion de fugas sistematicas o no visibles dispersas por reclamos o control de perdidas, entrega de informes correspondientes y de seguimiento.Realizar pruebas  a  los  hidrantes de la  red de acueducto.  10. Efectuar la operacion y/o mantenimiento basico de accesorios de la red matriz, tales como 
 valvulas de purge, ventosas, registros de pitemetro, cheques, valvulas de control hidraulico, 
 bocas de acceso, durante los procesos de cambia de operacion o mantenimiento de redes.
11. Realizar con el superior inmediato y las comisiones Ia actualizacion del inventario de los 
 elementos y equipos de pitometria, para disponer de un inventario adecuado de elementos y 
 equipos.
</t>
  </si>
  <si>
    <t xml:space="preserve">Sensibilizar a los funcionarios y suministrar (E.P.P) acordes al riesgo </t>
  </si>
  <si>
    <t>Continuar con el desarrollo del programa de riesgo psicosocial con el fin de retroalimentar acerca del y manejo de estrés, así como factores internos y externos que desarrollen a mayor nivel este riesgo</t>
  </si>
  <si>
    <t>implementar talleres de reconocimiento defensivo, retroalimentar a los funcionarios sobre los procedimientos de seguridad para casos en los cuales se puedan presentar eventos por la atencion a publico.</t>
  </si>
  <si>
    <t>Ubicación de equipos portátiles de extinción de incendios cerca al área que garanticen una oportuna atención ante un evento por fuego incipiente</t>
  </si>
  <si>
    <t>Implementar  el uso de  gel  antibacterial</t>
  </si>
  <si>
    <t>MATRIZ DE IDENTIFICACIÓN DE PELIGROS</t>
  </si>
  <si>
    <t>NS-040</t>
  </si>
  <si>
    <t>Se agregó columna en la cual se estipula la clasificación del peligro</t>
  </si>
  <si>
    <t>Se eliminó el control operacional del cargo aforador nivel 32 en el peligro GASES Y VAPORES.</t>
  </si>
  <si>
    <t>Se modificó el control operacional del cargo aforador nivel 32 en el peligro BACTERIAS , HONGOS Y VIRUS.</t>
  </si>
  <si>
    <t>Se eliminó el control operacional del cargo aforador nivel 32 en el peligro LOCATIVO.</t>
  </si>
  <si>
    <t>Se agregó al cargo fontanero nivel 32 el peligro de TRABAJO EN ALTURAS.</t>
  </si>
  <si>
    <t>Asistencia puntual a las jornadas de vacunación para minimizar los peligros que requieran una aplicación anticipada de antígeno. En los casos en los cuales se deba hacer aplicación posterior, es necesario saber cual es la fuente del contagio.Uso obligatorio de elementos de protección personal en las actividades de terreno.</t>
  </si>
  <si>
    <t>Hacer uso de luminarias portátiles que ayuden a garantizar una buena iluminación en el área de trabajo en aquellas horas en que la luz natural no lo permita.</t>
  </si>
  <si>
    <t>Reclamar y hacer uso continuo del bloqueador solar, asi como de los EPP que minimizan la exposición a este riesgo</t>
  </si>
  <si>
    <t>Realización periodica de exámenes ocupacionales que hagan trazabalidad a la condición auditiva de cada trabajador expuesto a este peligro.</t>
  </si>
  <si>
    <t>Uso adecuado de los EPP que minimicen la exposición a este peligro. Realizar mediciones higienicas en las áreas donde se considere que este peligro podría tener repercusiones contra la salud y hacer análisis vs los EPP revisando que estos realmente tengan la protección que se necesita.</t>
  </si>
  <si>
    <t>Uso adecuado de los EPP que minimicen la exposición a este peligro.</t>
  </si>
  <si>
    <t>Mantenimiento preventicvo de herramientas y maquinaria que producen este tipo de peligro, garantizando su buen funcionamiento y que no genere vibraciones externas no propias de los elementos.</t>
  </si>
  <si>
    <t>Continuar con el desarrollo del programa de riesgo psicosocial con el fin de retroalimentar acerca del manejo del estrés, así como los factores internos y externos que desarrollen a mayor nivel este riesgo.</t>
  </si>
  <si>
    <t>Realizar las inspecciones establecidas para los vehículos con el fin de reportar preventivamente los daños que pueda tener el equipo.</t>
  </si>
  <si>
    <t>Llevar a cabo los protocolos de acuerdo a las normas internas de servicio para trabajo en espacios confinados.</t>
  </si>
  <si>
    <t>Llevar a cabo los protocolos de acuerdo a las normas internas de servicio para trabajo en excavaciones.</t>
  </si>
  <si>
    <t>Garantizar que las herramientas y los equipos necesarios cuenten con el mantenimiento y las codiciones de seguridad mínimas para realizar labores en forma segura.</t>
  </si>
  <si>
    <t>el personal operativo debe tener claro las disposiciones en caso de emergia por cualquier tipo de evento que ocurra estando en áreas públicas o terreno. Por lo tanto se debe garantizar la elaboración del protocolo necesario.</t>
  </si>
  <si>
    <t>Se eliminó el control administrativo del cargo aforador nivel 32 en el peligro SISMOS.</t>
  </si>
  <si>
    <t>Se eliminó el control administrativo del cargo operador de valvulas nivel 40 en el peligro SISMOS.</t>
  </si>
  <si>
    <t>Se cambio el número de expuestos en el cargo operador de valvulas nivel 40 de 4 trabajadores a 7 trabajdores.</t>
  </si>
  <si>
    <t>Se eliminó el control administrativo del cargo auxiliar operativo nivel 40 en el peligro SISMOS.</t>
  </si>
  <si>
    <t>Se eliminó al cargo auxiliar operativo nivel 40 el peligro de TRABAJO EN ALTURAS.</t>
  </si>
  <si>
    <t>Se eliminó el control administrativo del cargo fontanero nivel 41 en el peligro DERRUMBES Y SISMOS.</t>
  </si>
  <si>
    <t>realizar seguimiento a los trabajadores mediante PVE biomecánico.</t>
  </si>
  <si>
    <t>BASE DE EMFERMEDADES LABORALES</t>
  </si>
  <si>
    <t>se agrego al cargo fontanero nivel 41 la enfermedad de factor ergonomico 26.</t>
  </si>
  <si>
    <t>continuar con el seguimiento y valoración por parte de la ARL y la EAAB.</t>
  </si>
  <si>
    <t>se agrego al cargo fontanero nivel 42 la enfermedad de factor ergonomico 60.</t>
  </si>
  <si>
    <t>se agrego al cargo fontanero nivel 42 la enfermedad de agente biologico 18.</t>
  </si>
  <si>
    <t>se agrego al cargo fontanero nivel 42 la enfermedad de factor ergonomico 30.</t>
  </si>
  <si>
    <t>se agrego al cargo fontanero nivel 42 la enfermedad de factor ergonomico 40.</t>
  </si>
  <si>
    <t>Se cambio el número de expuestos en el cargo fontanero nivel 42 de 15 trabajadores a 16 trabajdores.</t>
  </si>
  <si>
    <t>Se modificó la calificación del cargo fontanero nivel 42 en el peligro ALTURAS.</t>
  </si>
  <si>
    <t>Se cambio el número de expuestos en el cargo operador de valvulas nivel 42 de 8 trabajadores a 9 trabajdores.</t>
  </si>
  <si>
    <t>Realizar labores operativas y de apoyo en el mantenimiento de infraestructura y locativas que comprendan los sistemas de acueducto y alcantarillado, plantas de tratamiento y estaciones de bombeo.</t>
  </si>
  <si>
    <t>Efectuar de manera individual o colectiva en el lugar que se indique, labores manuales y con equipos, la ruptura, excavación, relleno, reconstrucción, cargue y descargue de materiales. Efectuar labores manuales y con equipos, la limpieza, poda, extracción y cargue de materiales, basuras y sedimentos de los pozos, canales, sumideros, box culvert, estructura en general, entre otros. Realizar el alistamiento y transporte de las piezas de maquinaria, equipos, materiales y herramientas que utiliza el personal de la cuadrilla. Realizar la toma de muestras de aguas y suelos, según indicaciones del superior inmediato. Mantener en perfecto estado de limpieza y funcionamiento las herramientas y equipos de trabajo que se le asignen y responder por las pérdidas y los daños ocasionados por el mal uso de los mismos. Operar equipos de presión y succión, y demás, utilizados para ejecutar las operaciones de los sistemas de acueducto y alcantarillado. Realizar en coordinación con el superior inmediato, las actividades de impacto urbano para la ejecución de obras en espacio público en los sistemas de acueducto y alcantarillado. Informar oportunamente al superior inmediato sobre el desarrollo de los trabajos encomendados, inconvenientes o dificultades presentados en la ejecución de los mismos, los accidentes e imprevistos ocurridos. Cumplir con los procedimientos establecidos por la empresa aplicando las medidas de prevención y protección para minimizar la ocurrencia de los riesgos asociados a la labor en cumplimiento de las normas de servicio internas y legislación vigente.</t>
  </si>
  <si>
    <t>Se cambio el número de expuestos en el cargo ayudante nivel 52 de 5 trabajadores a 2 trabajdores.</t>
  </si>
  <si>
    <t>Ayudante 50</t>
  </si>
  <si>
    <t>se agregó al cargo operador de valvulas nivel 42 la enfermedad de factor ergonomico 40.</t>
  </si>
  <si>
    <t>se agregó el cargo de ayudante 50 ya que en la matriz anterior no se encontraba y en esta planta si hay funcionarios con esta denominación.</t>
  </si>
  <si>
    <t>se cambio el cargo de secretaría nivel 41 a secretaria nivel 42 modificando las actividades de acuerdo a las que corresponden.</t>
  </si>
  <si>
    <t>químico</t>
  </si>
  <si>
    <t>ELABORACIÓN                                            ACTUALIZACIÓN                                               FECHA: 9 DE AGOSTO DE 2018</t>
  </si>
  <si>
    <t>CENTRO OPERATIVO DEL AGUA - COA</t>
  </si>
  <si>
    <t>PLANTA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</si>
</sst>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7">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20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4" fillId="4" borderId="13" xfId="0" applyFont="1" applyFill="1" applyBorder="1" applyAlignment="1">
      <alignment horizontal="center" vertical="center"/>
    </xf>
    <xf numFmtId="0" fontId="1" fillId="4" borderId="14" xfId="0" applyFont="1" applyFill="1" applyBorder="1" applyAlignment="1">
      <alignment vertical="center" wrapText="1"/>
    </xf>
    <xf numFmtId="0" fontId="2" fillId="4" borderId="14" xfId="0" applyFont="1" applyFill="1" applyBorder="1" applyAlignment="1" applyProtection="1">
      <alignment vertical="center" wrapText="1"/>
      <protection locked="0"/>
    </xf>
    <xf numFmtId="0" fontId="1"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3" fillId="4" borderId="14"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4" fillId="4" borderId="17" xfId="0" applyFont="1" applyFill="1" applyBorder="1" applyAlignment="1">
      <alignment horizontal="center" vertical="center"/>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4" borderId="14" xfId="0" applyFill="1" applyBorder="1" applyAlignment="1">
      <alignment horizontal="center" vertical="center" wrapText="1"/>
    </xf>
    <xf numFmtId="0" fontId="5" fillId="0" borderId="22" xfId="0" applyFont="1" applyBorder="1" applyAlignment="1" applyProtection="1">
      <alignment horizontal="center" vertical="center" wrapText="1" shrinkToFit="1"/>
    </xf>
    <xf numFmtId="0" fontId="5" fillId="0" borderId="14"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0" fillId="8" borderId="12" xfId="0" applyFill="1" applyBorder="1" applyAlignment="1">
      <alignment horizontal="center" vertical="center" wrapText="1"/>
    </xf>
    <xf numFmtId="0" fontId="4" fillId="8" borderId="12" xfId="0" applyFont="1" applyFill="1" applyBorder="1" applyAlignment="1">
      <alignment horizontal="center" vertical="center"/>
    </xf>
    <xf numFmtId="0" fontId="5" fillId="8" borderId="12" xfId="0" applyFont="1" applyFill="1" applyBorder="1" applyAlignment="1" applyProtection="1">
      <alignment horizontal="center" vertical="center" wrapText="1" shrinkToFit="1"/>
    </xf>
    <xf numFmtId="0" fontId="3" fillId="8"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0" fillId="8" borderId="13" xfId="0" applyFill="1" applyBorder="1" applyAlignment="1">
      <alignment horizontal="center" vertical="center" wrapText="1"/>
    </xf>
    <xf numFmtId="0" fontId="4" fillId="8" borderId="13" xfId="0" applyFont="1" applyFill="1" applyBorder="1" applyAlignment="1">
      <alignment horizontal="center" vertical="center"/>
    </xf>
    <xf numFmtId="0" fontId="5" fillId="8" borderId="13" xfId="0" applyFont="1" applyFill="1" applyBorder="1" applyAlignment="1" applyProtection="1">
      <alignment horizontal="center" vertical="center" wrapText="1" shrinkToFit="1"/>
    </xf>
    <xf numFmtId="0" fontId="3" fillId="8" borderId="13"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0" fillId="8" borderId="14" xfId="0" applyFill="1" applyBorder="1" applyAlignment="1">
      <alignment horizontal="center" vertical="center" wrapText="1"/>
    </xf>
    <xf numFmtId="0" fontId="4" fillId="8" borderId="14" xfId="0" applyFont="1" applyFill="1" applyBorder="1" applyAlignment="1">
      <alignment horizontal="center" vertical="center"/>
    </xf>
    <xf numFmtId="0" fontId="5" fillId="8" borderId="14" xfId="0" applyFont="1" applyFill="1" applyBorder="1" applyAlignment="1" applyProtection="1">
      <alignment horizontal="center" vertical="center" wrapText="1" shrinkToFit="1"/>
    </xf>
    <xf numFmtId="0" fontId="3" fillId="8" borderId="14"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4" fillId="4" borderId="12" xfId="0" applyFont="1" applyFill="1" applyBorder="1" applyAlignment="1">
      <alignment horizontal="center" vertical="center"/>
    </xf>
    <xf numFmtId="0" fontId="5" fillId="4" borderId="12" xfId="0" applyFont="1" applyFill="1" applyBorder="1" applyAlignment="1" applyProtection="1">
      <alignment horizontal="center" vertical="center" wrapText="1" shrinkToFit="1"/>
    </xf>
    <xf numFmtId="0" fontId="3" fillId="4" borderId="1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5" fillId="4" borderId="13" xfId="0" applyFont="1" applyFill="1" applyBorder="1" applyAlignment="1" applyProtection="1">
      <alignment horizontal="center" vertical="center" wrapText="1" shrinkToFit="1"/>
    </xf>
    <xf numFmtId="0" fontId="3" fillId="4" borderId="13" xfId="0" applyFont="1" applyFill="1" applyBorder="1" applyAlignment="1">
      <alignment horizontal="center" vertical="center" wrapText="1"/>
    </xf>
    <xf numFmtId="0" fontId="3" fillId="4" borderId="13" xfId="0" applyFont="1" applyFill="1" applyBorder="1" applyAlignment="1">
      <alignment horizontal="justify" vertical="center" wrapText="1"/>
    </xf>
    <xf numFmtId="0" fontId="1" fillId="4" borderId="13" xfId="0" applyFont="1" applyFill="1" applyBorder="1" applyAlignment="1">
      <alignment horizontal="center" vertical="center" wrapText="1"/>
    </xf>
    <xf numFmtId="0" fontId="5" fillId="4" borderId="14" xfId="0" applyFont="1" applyFill="1" applyBorder="1" applyAlignment="1" applyProtection="1">
      <alignment horizontal="center" vertical="center" wrapText="1" shrinkToFit="1"/>
    </xf>
    <xf numFmtId="0" fontId="3" fillId="4" borderId="14"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2" borderId="16" xfId="0" applyFont="1" applyFill="1" applyBorder="1" applyAlignment="1" applyProtection="1">
      <alignment horizontal="center" vertical="center" wrapText="1"/>
      <protection locked="0"/>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5" fillId="8" borderId="25" xfId="0" applyFont="1" applyFill="1" applyBorder="1" applyAlignment="1" applyProtection="1">
      <alignment horizontal="center" vertical="center" wrapText="1" shrinkToFit="1"/>
    </xf>
    <xf numFmtId="0" fontId="5" fillId="8" borderId="21" xfId="0" applyFont="1" applyFill="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0" fillId="4" borderId="24" xfId="0" applyFill="1" applyBorder="1" applyAlignment="1">
      <alignment horizontal="center" vertical="center" wrapText="1"/>
    </xf>
    <xf numFmtId="0" fontId="4" fillId="4" borderId="24" xfId="0" applyFont="1" applyFill="1" applyBorder="1" applyAlignment="1">
      <alignment horizontal="center" vertical="center"/>
    </xf>
    <xf numFmtId="0" fontId="5" fillId="0" borderId="24" xfId="0" applyFont="1" applyBorder="1" applyAlignment="1" applyProtection="1">
      <alignment horizontal="center" vertical="center" wrapText="1" shrinkToFit="1"/>
    </xf>
    <xf numFmtId="0" fontId="1" fillId="8" borderId="24" xfId="0" applyFont="1" applyFill="1" applyBorder="1" applyAlignment="1">
      <alignment horizontal="center" vertical="center" wrapText="1"/>
    </xf>
    <xf numFmtId="0" fontId="0" fillId="8" borderId="24" xfId="0" applyFill="1" applyBorder="1" applyAlignment="1">
      <alignment horizontal="center" vertical="center" wrapText="1"/>
    </xf>
    <xf numFmtId="0" fontId="3" fillId="8" borderId="24" xfId="0" applyFont="1" applyFill="1" applyBorder="1" applyAlignment="1">
      <alignment horizontal="center" vertical="center" wrapText="1"/>
    </xf>
    <xf numFmtId="0" fontId="4" fillId="8" borderId="24" xfId="0" applyFont="1" applyFill="1" applyBorder="1" applyAlignment="1">
      <alignment horizontal="center" vertical="center"/>
    </xf>
    <xf numFmtId="0" fontId="5" fillId="8" borderId="24" xfId="0" applyFont="1" applyFill="1" applyBorder="1" applyAlignment="1" applyProtection="1">
      <alignment horizontal="center" vertical="center" wrapText="1" shrinkToFit="1"/>
    </xf>
    <xf numFmtId="0" fontId="1" fillId="8" borderId="15" xfId="0" applyFont="1" applyFill="1" applyBorder="1" applyAlignment="1">
      <alignment horizontal="center" vertical="center" wrapText="1"/>
    </xf>
    <xf numFmtId="0" fontId="5" fillId="4" borderId="24" xfId="0" applyFont="1" applyFill="1" applyBorder="1" applyAlignment="1" applyProtection="1">
      <alignment horizontal="center" vertical="center" wrapText="1" shrinkToFit="1"/>
    </xf>
    <xf numFmtId="0" fontId="0" fillId="8" borderId="11" xfId="0" applyFill="1" applyBorder="1" applyAlignment="1">
      <alignment horizontal="center" vertical="center" wrapText="1"/>
    </xf>
    <xf numFmtId="0" fontId="0" fillId="4" borderId="11" xfId="0"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6" xfId="0" applyFont="1" applyFill="1" applyBorder="1" applyAlignment="1">
      <alignment horizontal="center" vertical="center" textRotation="90"/>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17"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1" fillId="4" borderId="2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3" fillId="8" borderId="2"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3" fillId="4" borderId="2"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3" fillId="4" borderId="14"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3" fillId="5" borderId="2" xfId="0" applyFont="1" applyFill="1" applyBorder="1" applyAlignment="1">
      <alignment horizontal="center" vertical="center" wrapText="1"/>
    </xf>
    <xf numFmtId="0" fontId="2" fillId="2" borderId="11"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3" fillId="8" borderId="24"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11" fillId="3" borderId="11" xfId="0" applyFont="1" applyFill="1" applyBorder="1" applyAlignment="1">
      <alignment horizontal="center" vertical="center" textRotation="90"/>
    </xf>
    <xf numFmtId="0" fontId="11" fillId="3" borderId="15" xfId="0" applyFont="1" applyFill="1" applyBorder="1" applyAlignment="1">
      <alignment horizontal="center" vertical="center" textRotation="90"/>
    </xf>
    <xf numFmtId="0" fontId="11" fillId="3" borderId="17" xfId="0" applyFont="1" applyFill="1" applyBorder="1" applyAlignment="1">
      <alignment horizontal="center" vertical="center" textRotation="90"/>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2" fillId="8" borderId="11"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3" fillId="8" borderId="11"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2" fillId="4" borderId="17"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324">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UALIZACION%20MIP/MIP%202017/ZONA%205/MIP%20DIVISI&#211;N%20SERVICIO%20DE%20ACUEDUCTO%20ZONA%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suarezl\Desktop\MATRICES%20ENTREGADAS%20A%20S.O\PARA%20SEGUNDA%20ENTREGA\DAVID\MIP%20DIVISI&#211;N%20SERVICIO%20ACUEDUCTO%20ZON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suarezl\Desktop\MIP%20DIVISI&#211;N%20ACUEDUCTO%20ZONA%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suarezl\Desktop\BAKCUP%20ESCRITORIO\MATRICES%20DE%20PELIGROS\matrices%20ya%20registradas\MATRICES%20MAYO\MIP%20DIVISI&#211;N%20SERVICIO%20ACUEDUCTO%20ZON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a"/>
      <sheetName val="verificacion"/>
      <sheetName val="volqueta- tapadas"/>
      <sheetName val="valvulas"/>
      <sheetName val="compresor"/>
      <sheetName val="pitometría"/>
      <sheetName val="fontanería"/>
      <sheetName val="mampostería"/>
      <sheetName val="Hoja1"/>
      <sheetName val="Hoja2"/>
    </sheetNames>
    <sheetDataSet>
      <sheetData sheetId="0"/>
      <sheetData sheetId="1"/>
      <sheetData sheetId="2"/>
      <sheetData sheetId="3"/>
      <sheetData sheetId="4"/>
      <sheetData sheetId="5"/>
      <sheetData sheetId="6"/>
      <sheetData sheetId="7"/>
      <sheetData sheetId="8"/>
      <sheetData sheetId="9">
        <row r="2">
          <cell r="A2" t="str">
            <v>Aforador 32</v>
          </cell>
          <cell r="B2"/>
          <cell r="C2"/>
        </row>
        <row r="3">
          <cell r="A3" t="str">
            <v>Albañil 42</v>
          </cell>
          <cell r="B3" t="str">
            <v>Ejecutar labores de mantenimiento en terreno, con el objetivo de reparar elementos de la red de acueducto o alcantarillado.</v>
          </cell>
          <cell r="C3" t="str">
            <v>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v>
          </cell>
        </row>
        <row r="4">
          <cell r="A4" t="str">
            <v>Aprendiz pasante 70</v>
          </cell>
          <cell r="B4"/>
          <cell r="C4"/>
        </row>
        <row r="5">
          <cell r="A5" t="str">
            <v>Aprendiz estudiante SENA 72</v>
          </cell>
          <cell r="B5"/>
          <cell r="C5"/>
        </row>
        <row r="6">
          <cell r="A6" t="str">
            <v>Asesor 06</v>
          </cell>
          <cell r="B6"/>
          <cell r="C6"/>
        </row>
        <row r="7">
          <cell r="A7" t="str">
            <v>Asesor 08</v>
          </cell>
          <cell r="B7"/>
          <cell r="C7"/>
        </row>
        <row r="8">
          <cell r="A8" t="str">
            <v>Auxiliar 50</v>
          </cell>
          <cell r="B8"/>
          <cell r="C8"/>
        </row>
        <row r="9">
          <cell r="A9" t="str">
            <v>Auxiliar Administrativo 32</v>
          </cell>
          <cell r="B9"/>
          <cell r="C9"/>
        </row>
        <row r="10">
          <cell r="A10" t="str">
            <v>Auxiliar Administrativo 40</v>
          </cell>
          <cell r="B10" t="str">
            <v>Dar soporte en Ia elaboración de registros e informes y en la ejecución de actividades del area con el fin de contribuir al curnplimiento de los objetivos establecidos por la misma.</v>
          </cell>
          <cell r="C10" t="str">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ell>
        </row>
        <row r="11">
          <cell r="A11" t="str">
            <v>Auxiliar Administrativo 41</v>
          </cell>
          <cell r="B11" t="str">
            <v>Desarrollar labores asistenciales relacionadas con los procesos y actividades inherentes al area conforme a los lineamientos establecidos para su adecuado funcionamiento.</v>
          </cell>
          <cell r="C11" t="str">
            <v>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v>
          </cell>
        </row>
        <row r="12">
          <cell r="A12" t="str">
            <v>Auxiliar Administrativo 42</v>
          </cell>
          <cell r="B12" t="str">
            <v>Llevar el registro y control de la información del area y asegurar la realización de las actividades de soporte administrativo y tecnico mediante los procedimientos establecidos por el area.</v>
          </cell>
          <cell r="C12" t="str">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ell>
        </row>
        <row r="13">
          <cell r="A13" t="str">
            <v>Auxiliar en topográfia 42</v>
          </cell>
          <cell r="B13" t="str">
            <v>Preparar el material y ejecutar las labores necesarias con el objetivo de dar cumplirniento de las actividades de la comision de topografia.</v>
          </cell>
          <cell r="C13" t="str">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ell>
        </row>
        <row r="14">
          <cell r="A14" t="str">
            <v>Auxiliar operativo 32</v>
          </cell>
          <cell r="B14"/>
          <cell r="C14"/>
        </row>
        <row r="15">
          <cell r="A15" t="str">
            <v>Auxiliar operativo 40</v>
          </cell>
          <cell r="B15" t="str">
            <v>Realizar actividades logisticas en las obras de reconstruction, mantenimiento preventivo y correctivo de Ia red de acueducto, para evitar inconvenientes que afecten a Ia ciudadania</v>
          </cell>
          <cell r="C15" t="str">
            <v>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v>
          </cell>
        </row>
        <row r="16">
          <cell r="A16" t="str">
            <v>Auxiliar operativo 41</v>
          </cell>
          <cell r="B16"/>
          <cell r="C16"/>
        </row>
        <row r="17">
          <cell r="A17" t="str">
            <v>Auxiliar operativo 42</v>
          </cell>
          <cell r="B17" t="str">
            <v>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v>
          </cell>
          <cell r="C17" t="str">
            <v>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v>
          </cell>
        </row>
        <row r="18">
          <cell r="A18" t="str">
            <v>Auxiliar técnico salud ocupacional 40</v>
          </cell>
          <cell r="B18" t="str">
            <v>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v>
          </cell>
          <cell r="C18" t="str">
            <v>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v>
          </cell>
        </row>
        <row r="19">
          <cell r="A19" t="str">
            <v>Auxiliar técnico zonas 40</v>
          </cell>
          <cell r="B19" t="str">
            <v>Realizar las actividades encomendadas por su superior inmediato relacionadas con programas de extension social, asuntos comerciales, operativos y de obras, con el fin de apoyar la implementacien de la Politica Social de la Empresa.</v>
          </cell>
          <cell r="C19" t="str">
            <v>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v>
          </cell>
        </row>
        <row r="20">
          <cell r="A20" t="str">
            <v>Ayudante 42</v>
          </cell>
          <cell r="B20"/>
          <cell r="C20"/>
        </row>
        <row r="21">
          <cell r="A21" t="str">
            <v>Ayudante 52</v>
          </cell>
          <cell r="B21"/>
          <cell r="C21"/>
        </row>
        <row r="22">
          <cell r="A22" t="str">
            <v>Ayudante operativo 42</v>
          </cell>
          <cell r="B22"/>
          <cell r="C22"/>
        </row>
        <row r="23">
          <cell r="A23" t="str">
            <v>Bibliotecario 31</v>
          </cell>
          <cell r="B23" t="str">
            <v>Mantener actualizada la documentacion  funcional  de los procesos impactados, realizando ajustes a la herramienta y/o nuevas versiones, con el fin de conserver el soporte tecnico documentado de los nuevos desarrollos.</v>
          </cell>
          <cell r="C23" t="str">
            <v>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v>
          </cell>
        </row>
        <row r="24">
          <cell r="A24" t="str">
            <v>Bibliotecólogo 41</v>
          </cell>
          <cell r="B24" t="str">
            <v>Recibir y atender las necesidades de informacion de la comunidad educativa, mediante la provision de material bibliografico para el cumplimiento de la programacion de las actividades academicas.</v>
          </cell>
          <cell r="C24" t="str">
            <v>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v>
          </cell>
        </row>
        <row r="25">
          <cell r="A25" t="str">
            <v>Celador 41</v>
          </cell>
          <cell r="B25" t="str">
            <v>Vigilar las dependencies, predios, materiales y equipos de la Empresa con el fin de preservar y conservar los bienes de Ia misma.</v>
          </cell>
          <cell r="C25" t="str">
            <v>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v>
          </cell>
        </row>
        <row r="26">
          <cell r="A26" t="str">
            <v>Celador 42</v>
          </cell>
          <cell r="B26" t="str">
            <v>Efectuar la vigilancia de la planta fisica y de los bienes encontrados en la misma, para garantizar la proteccian de los recursos de la Empresa.</v>
          </cell>
          <cell r="C26" t="str">
            <v>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v>
          </cell>
        </row>
        <row r="27">
          <cell r="A27" t="str">
            <v>Conductor opertativo 41</v>
          </cell>
          <cell r="B27" t="str">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ell>
          <cell r="C27" t="str">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ell>
        </row>
        <row r="28">
          <cell r="A28" t="str">
            <v>Director administrativo 08</v>
          </cell>
          <cell r="B28"/>
          <cell r="C28"/>
        </row>
        <row r="29">
          <cell r="A29" t="str">
            <v>Director financiero 08</v>
          </cell>
          <cell r="B29"/>
          <cell r="C29"/>
        </row>
        <row r="30">
          <cell r="A30" t="str">
            <v>Director operativo 08</v>
          </cell>
          <cell r="B30"/>
          <cell r="C30"/>
        </row>
        <row r="31">
          <cell r="A31" t="str">
            <v>Director técnico 08</v>
          </cell>
          <cell r="B31"/>
          <cell r="C31"/>
        </row>
        <row r="32">
          <cell r="A32" t="str">
            <v>Docente 31</v>
          </cell>
          <cell r="B32" t="str">
            <v>Promover el proceso de formacion de los estudiantes dentro del memo del proyecto educativo institucional y la Empresa, para el logro de los objetivos propuestos en el horizonte institucional.</v>
          </cell>
          <cell r="C32" t="str">
            <v>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v>
          </cell>
        </row>
        <row r="33">
          <cell r="A33" t="str">
            <v>Fontanero 41</v>
          </cell>
          <cell r="B33" t="str">
            <v>Efectuar la localizacion y reparacion de los daños en las redes de acueducto, accesorios, acometidas,  reparar  las  valvulas  necesarias  y demas  actividades complementarias  para adelantar los trabajos, con el fin de reestablecer el suministro del servicio a la ciudadania.</v>
          </cell>
          <cell r="C33" t="str">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ell>
        </row>
        <row r="34">
          <cell r="A34" t="str">
            <v>Fontanero 42</v>
          </cell>
          <cell r="B34" t="str">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ell>
          <cell r="C34" t="str">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ell>
        </row>
        <row r="35">
          <cell r="A35" t="str">
            <v>Gerente 04</v>
          </cell>
          <cell r="B35"/>
          <cell r="C35"/>
        </row>
        <row r="36">
          <cell r="A36" t="str">
            <v>Gerente 06</v>
          </cell>
          <cell r="B36"/>
          <cell r="C36"/>
        </row>
        <row r="37">
          <cell r="A37" t="str">
            <v>Gerente general 02</v>
          </cell>
          <cell r="B37"/>
          <cell r="C37"/>
        </row>
        <row r="38">
          <cell r="A38" t="str">
            <v>Guardabosques de hoyas hidrográficas 42</v>
          </cell>
          <cell r="B38" t="str">
            <v>Ejecutar las acciones de cuidado y vigilancia para proteger las zonas de reserva y predios de propiedad de la Empresa que le sean asignados.</v>
          </cell>
          <cell r="C38" t="str">
            <v>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v>
          </cell>
        </row>
        <row r="39">
          <cell r="A39" t="str">
            <v>Jefe de División 20</v>
          </cell>
          <cell r="B39"/>
          <cell r="C39"/>
        </row>
        <row r="40">
          <cell r="A40" t="str">
            <v>Jefe de oficina 06</v>
          </cell>
          <cell r="B40"/>
          <cell r="C40"/>
        </row>
        <row r="41">
          <cell r="A41" t="str">
            <v>Jefe de oficina 08</v>
          </cell>
          <cell r="B41"/>
          <cell r="C41"/>
        </row>
        <row r="42">
          <cell r="A42" t="str">
            <v>Jefe de oficina asesora de comunicaciones 08</v>
          </cell>
          <cell r="B42"/>
          <cell r="C42"/>
        </row>
        <row r="43">
          <cell r="A43" t="str">
            <v>Jefe de oficina asesora de jurídica 08</v>
          </cell>
          <cell r="B43"/>
          <cell r="C43"/>
        </row>
        <row r="44">
          <cell r="A44" t="str">
            <v>Médico 30</v>
          </cell>
          <cell r="B44" t="str">
            <v>Desarrollar las actividades contempladas en el programa de salud ocupacional de la Empresa con el fin de promover la salud integral de los trabajadores.</v>
          </cell>
          <cell r="C44" t="str">
            <v>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v>
          </cell>
        </row>
        <row r="45">
          <cell r="A45" t="str">
            <v>Odontólogo 30</v>
          </cell>
          <cell r="B45" t="str">
            <v>Garantizar el cumplimiento de los servicios odontologicos pactados con las companias prestadoras de los planes adicionales de salud, para que presten los servicios acordes a las necesidades e inconvenientes de los usuarios.</v>
          </cell>
          <cell r="C45" t="str">
            <v>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v>
          </cell>
        </row>
        <row r="46">
          <cell r="A46" t="str">
            <v>Operador de cabrestantes 42</v>
          </cell>
          <cell r="B46" t="str">
            <v>Responder por la operacion de los equipos necesarios en los sitios donde sean requeridos, siguiendo las instrucciones impartidas, para realizar el mantenimiento e inspection de tuberias y redes de alcantarillado sanitario y pluvial.</v>
          </cell>
          <cell r="C46" t="str">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ell>
        </row>
        <row r="47">
          <cell r="A47" t="str">
            <v>Operador de equipo técnico especializado 32</v>
          </cell>
          <cell r="B47" t="str">
            <v>Operar los equipos pesados de propiedad de la Empresa pare realizar el mantenimiento e inspeccian de tuberias y redes de acueducto y alcantarillado sanitario y pluvial.</v>
          </cell>
          <cell r="C47" t="str">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ell>
        </row>
        <row r="48">
          <cell r="A48" t="str">
            <v>Operador de válvulas 40</v>
          </cell>
          <cell r="B48" t="str">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ell>
          <cell r="C48" t="str">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ell>
        </row>
        <row r="49">
          <cell r="A49" t="str">
            <v>Operador de válvulas 42</v>
          </cell>
          <cell r="B49" t="str">
            <v>Efectuar Ia operacion de valvulas y accesorios de Ia red matriz, para Ia prestación del servicio de acueducto a la ciudadania.</v>
          </cell>
          <cell r="C49" t="str">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ell>
        </row>
        <row r="50">
          <cell r="A50" t="str">
            <v>Orientador Escolar 31</v>
          </cell>
          <cell r="B50" t="str">
            <v>Promover el proceso de identidad personal, desarrollo integral de la comunidad educativa y social y la identificacion de sus necesidades, para crear un ambiente optima del proceso educativo.</v>
          </cell>
          <cell r="C50" t="str">
            <v>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v>
          </cell>
        </row>
        <row r="51">
          <cell r="A51" t="str">
            <v>orden de prestacion de servicios</v>
          </cell>
          <cell r="B51"/>
          <cell r="C51"/>
        </row>
        <row r="52">
          <cell r="A52" t="str">
            <v>Pagador 20</v>
          </cell>
          <cell r="B52" t="str">
            <v>Pagar las acreencias y obligaciones de la Empresa, previo cumplimiento de los requisitos legales e internamente establecidos, utilizando tecnologías y procedimientos de máxima seguridad y realizando las transacciones bancarias que se requiera para tal fin.</v>
          </cell>
          <cell r="C52" t="str">
            <v>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v>
          </cell>
        </row>
        <row r="53">
          <cell r="A53" t="str">
            <v>Profesional 22</v>
          </cell>
          <cell r="B53"/>
          <cell r="C53"/>
        </row>
        <row r="54">
          <cell r="A54" t="str">
            <v>Profesional especializado 20</v>
          </cell>
          <cell r="B54"/>
          <cell r="C54"/>
        </row>
        <row r="55">
          <cell r="A55" t="str">
            <v>Profesional especializado 21</v>
          </cell>
          <cell r="B55"/>
          <cell r="C55"/>
        </row>
        <row r="56">
          <cell r="A56" t="str">
            <v>Rector 20</v>
          </cell>
          <cell r="B56" t="str">
            <v>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v>
          </cell>
          <cell r="C56" t="str">
            <v>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v>
          </cell>
        </row>
        <row r="57">
          <cell r="A57" t="str">
            <v>Secretaria 40</v>
          </cell>
          <cell r="B57" t="str">
            <v>Desarrollar actividades administrativas, complementarias de las tareas propias de los niveles superiores, con el fin de alcanzar los objetivos propuestos teniendo en cuenta la normatividad y el sistema de información documental vigente.</v>
          </cell>
          <cell r="C57" t="str">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ell>
        </row>
        <row r="58">
          <cell r="A58" t="str">
            <v>Secretaria 41</v>
          </cell>
          <cell r="B58" t="str">
            <v>Tramitar los documentos y correspondencia del area y entes externos con el fin de cumplir los lineamientos establecidos en los procedimientos y en el sistema de gestion documental vigente.</v>
          </cell>
          <cell r="C58" t="str">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ell>
        </row>
        <row r="59">
          <cell r="A59" t="str">
            <v>Secretaria 42</v>
          </cell>
          <cell r="B59" t="str">
            <v>Recibir y organizar los documentos remitidos por las areas de la Empresa con el fin de garantizar la adecuada distribucion de la documentacion asegurando la continuidad de los procesos.</v>
          </cell>
          <cell r="C59" t="str">
            <v>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v>
          </cell>
        </row>
        <row r="60">
          <cell r="A60" t="str">
            <v>Secretaria 50</v>
          </cell>
          <cell r="B60" t="str">
            <v>Garantizar el  manejo de la  informacion  y documentacion del archivo, para asegurar la actualizacion, conservacion y manejo organizado de los mismos.</v>
          </cell>
          <cell r="C60" t="str">
            <v>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v>
          </cell>
        </row>
        <row r="61">
          <cell r="A61" t="str">
            <v>Secretaria académica 32</v>
          </cell>
          <cell r="B61" t="str">
            <v>Custodiar los libros reglamentarios, la expedicion de documentos firmados por la secretaria academica y el rector para mantener actualizadas las normas serialadas por el Ministeria de Educacion Nacional y la Secretaria de Educacion Distrital.</v>
          </cell>
          <cell r="C61" t="str">
            <v>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v>
          </cell>
        </row>
        <row r="62">
          <cell r="A62" t="str">
            <v>Secretaria profesional 31</v>
          </cell>
          <cell r="B62" t="str">
            <v>Gestionar de manera efectiva las actividades, relacionadas con Ia agenda, atencidn a clientes externos e internos y manejo de documentos para el desarrollo de las responsabilidades del area respectiva.</v>
          </cell>
          <cell r="C62" t="str">
            <v>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v>
          </cell>
        </row>
        <row r="63">
          <cell r="A63" t="str">
            <v>Secretaria profesional 32</v>
          </cell>
          <cell r="B63" t="str">
            <v>Gestionar las solicitudes generadas por los funcionarios y particulares, la coordinacion de las reuniones al superior inmediato y la gestion documental, con el fin de coadyuvar al cumplimiento de las actividades propias de la misma.</v>
          </cell>
          <cell r="C63" t="str">
            <v>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v>
          </cell>
        </row>
        <row r="64">
          <cell r="A64" t="str">
            <v>Secretario general 04</v>
          </cell>
          <cell r="B64"/>
          <cell r="C64"/>
        </row>
        <row r="65">
          <cell r="A65" t="str">
            <v>Soldador 32</v>
          </cell>
          <cell r="B65" t="str">
            <v>Efectuar trabajos relacionados con soldadura electrica autogena y de punto con los equipos estacionarios y portables pare prestar el servicio a las diferentes areas de la Empresa.</v>
          </cell>
          <cell r="C65" t="str">
            <v>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v>
          </cell>
        </row>
        <row r="66">
          <cell r="A66" t="str">
            <v>Sustanciador 40</v>
          </cell>
          <cell r="B66" t="str">
            <v>Sustanciar, tramitar y practicar pruebas a los procesos asignados por el superior inmediato, para el impulso de los mismos, de acuerdo con los lineamientos señalados oor la normatividad vigente.</v>
          </cell>
          <cell r="C66" t="str">
            <v>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v>
          </cell>
        </row>
        <row r="67">
          <cell r="A67" t="str">
            <v>Técnico 32</v>
          </cell>
          <cell r="B67"/>
          <cell r="C67"/>
        </row>
        <row r="68">
          <cell r="A68" t="str">
            <v>Técnico 41</v>
          </cell>
          <cell r="B68"/>
          <cell r="C68"/>
        </row>
        <row r="69">
          <cell r="A69" t="str">
            <v>Técnico 42</v>
          </cell>
          <cell r="B69"/>
          <cell r="C69"/>
        </row>
        <row r="70">
          <cell r="A70" t="str">
            <v>Técnico administrativo 32</v>
          </cell>
          <cell r="B70"/>
          <cell r="C70"/>
        </row>
        <row r="71">
          <cell r="A71" t="str">
            <v>Técnico en tratamiento de aguas 31</v>
          </cell>
          <cell r="B71" t="str">
            <v>Asegurar la operación de los procesos de tratamiento de la planta que le sea asignada, con el fin de garantizar calidad, cantidad, continuidad y oportunidad del agua tratada.</v>
          </cell>
          <cell r="C71" t="str">
            <v>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2">
          <cell r="A72" t="str">
            <v>Técnico en tratamiento de aguas 32</v>
          </cell>
          <cell r="B72" t="str">
            <v>Ejecutar la operación y el control de los procesos de tratamiento, de lodos, de filtración, del control de la dosificación de productos químicos de las plantas con el fin de asegurar que cumplan con la calidad, cantidad, continuidad y oportunidad del agua tratada.</v>
          </cell>
          <cell r="C72" t="str">
            <v>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3">
          <cell r="A73" t="str">
            <v>Técnico en tratamiento de aguas 40</v>
          </cell>
          <cell r="B73" t="str">
            <v>Ejecutar la operación y control del proceso de la planta de tratamiento, realizar la toma de datos de la instrumentación y operación de los embalses y demás túneles, con el fin de asegurar que se cumpla con la calidad, cantidad, continuidad y oportunidad del agua tratada.</v>
          </cell>
          <cell r="C73" t="str">
            <v>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4">
          <cell r="A74" t="str">
            <v>Tecnólogo administrativo 30</v>
          </cell>
          <cell r="B74"/>
          <cell r="C74"/>
        </row>
        <row r="75">
          <cell r="A75" t="str">
            <v>Tecnólogo administrativo 31</v>
          </cell>
          <cell r="B75"/>
          <cell r="C75"/>
        </row>
        <row r="76">
          <cell r="A76" t="str">
            <v>Tecnólogo en obras civiles 31</v>
          </cell>
          <cell r="B76" t="str">
            <v>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v>
          </cell>
          <cell r="C76" t="str">
            <v>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v>
          </cell>
        </row>
        <row r="77">
          <cell r="A77" t="str">
            <v>Tecnólogo en obras civiles 32</v>
          </cell>
          <cell r="B77" t="str">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ell>
          <cell r="C77" t="str">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ell>
        </row>
        <row r="78">
          <cell r="A78" t="str">
            <v>Tecnólogo operativo 30</v>
          </cell>
          <cell r="B78"/>
          <cell r="C78"/>
        </row>
        <row r="79">
          <cell r="A79" t="str">
            <v>Tecnólogo operativo 31</v>
          </cell>
          <cell r="B79"/>
          <cell r="C79"/>
        </row>
        <row r="80">
          <cell r="A80" t="str">
            <v>Tecnólogo operativo 32</v>
          </cell>
          <cell r="B80"/>
          <cell r="C80"/>
        </row>
        <row r="81">
          <cell r="A81" t="str">
            <v>Topógrafo 30</v>
          </cell>
          <cell r="B81" t="str">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ell>
          <cell r="C81" t="str">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ell>
        </row>
        <row r="82">
          <cell r="A82" t="str">
            <v>Vicerrector 22</v>
          </cell>
          <cell r="B82" t="str">
            <v>Orientar y supervisar las actividades pedagogicas y convivenciales de la institucion, para el cumplimiento del proyecto educativo institucional.</v>
          </cell>
          <cell r="C82" t="str">
            <v>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o"/>
      <sheetName val="mecanica automotriz"/>
      <sheetName val="verificación"/>
      <sheetName val="carrotanque"/>
      <sheetName val="tapadas volquetas"/>
      <sheetName val="valvulas"/>
      <sheetName val="compresor"/>
      <sheetName val="pitometria"/>
      <sheetName val="fontaneria"/>
      <sheetName val="mampostería"/>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 SERV. ACUEDUCT. Z2 ADMINIS"/>
      <sheetName val="DIV. SERV. ACUEDUCT. Z2 OPERATI"/>
      <sheetName val="Hoja1"/>
      <sheetName val="Hoja2"/>
    </sheetNames>
    <sheetDataSet>
      <sheetData sheetId="0" refreshError="1"/>
      <sheetData sheetId="1" refreshError="1"/>
      <sheetData sheetId="2" refreshError="1">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 xml:space="preserve">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 xml:space="preserve">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 xml:space="preserve">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 xml:space="preserve">Enfermedades Infectocontagiosas
</v>
          </cell>
          <cell r="G5" t="str">
            <v xml:space="preserve">Riesgo Biológico, Autocuidado y/o Uso y manejo adecuado de E.P.P.
</v>
          </cell>
        </row>
        <row r="6">
          <cell r="A6" t="str">
            <v>Bacterias (Oficinas)</v>
          </cell>
          <cell r="B6" t="str">
            <v>Bacterias</v>
          </cell>
          <cell r="C6" t="str">
            <v>Infecciones Bacterianas</v>
          </cell>
          <cell r="D6" t="str">
            <v>N/A</v>
          </cell>
          <cell r="E6" t="str">
            <v>Vacunación</v>
          </cell>
          <cell r="F6" t="str">
            <v xml:space="preserve">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 xml:space="preserve">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 xml:space="preserve">Enfermedades Infectocontagiosas
</v>
          </cell>
          <cell r="G8" t="str">
            <v xml:space="preserve">Riesgo Biológico, Autocuidado y/o Uso y manejo adecuado de E.P.P.
</v>
          </cell>
        </row>
        <row r="9">
          <cell r="A9" t="str">
            <v>Virus (Oficinas)</v>
          </cell>
          <cell r="B9" t="str">
            <v>Virus</v>
          </cell>
          <cell r="C9" t="str">
            <v>Infecciones Virales</v>
          </cell>
          <cell r="D9" t="str">
            <v>N/A</v>
          </cell>
          <cell r="E9" t="str">
            <v>Vacunación</v>
          </cell>
          <cell r="F9" t="str">
            <v xml:space="preserve">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xml:space="preserve">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xml:space="preserve">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xml:space="preserve"> HIPOTERMIA</v>
          </cell>
          <cell r="D18" t="str">
            <v>Inspecciones planeadas e inspecciones no planeadas, procedimientos de programas de seguridad y salud en el trabajo</v>
          </cell>
          <cell r="E18" t="str">
            <v>EPP OVEROLES TERMICOS</v>
          </cell>
          <cell r="F18" t="str">
            <v xml:space="preserve">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 xml:space="preserve">MALA DISTRIBUCIÓN DE PRODUCTOS </v>
          </cell>
          <cell r="C20" t="str">
            <v xml:space="preserve">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 xml:space="preserve">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xml:space="preserve"> LESIONES EN LA PIEL, IRRITACIÓN EN VÍAS  RESPIRATORIAS, MUERTE</v>
          </cell>
          <cell r="D21" t="str">
            <v>Inspecciones planeadas e inspecciones no planeadas, procedimientos de programas de seguridad y salud en el trabajo</v>
          </cell>
          <cell r="E21" t="str">
            <v>EPP TAPABOCAS, CARETAS CON FILTROS</v>
          </cell>
          <cell r="F21" t="str">
            <v xml:space="preserve">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 xml:space="preserve">HUMOS </v>
          </cell>
          <cell r="C23" t="str">
            <v xml:space="preserve">ASMA,GRIPA, NEUMOCONIOSIS, CÁNCER </v>
          </cell>
          <cell r="D23" t="str">
            <v>Inspecciones planeadas e inspecciones no planeadas, procedimientos de programas de seguridad y salud en el trabajo</v>
          </cell>
          <cell r="E23" t="str">
            <v xml:space="preserve">EPP TAPABOCAS, CARETAS CON FILTROS </v>
          </cell>
          <cell r="F23" t="str">
            <v>NEUMOCONIOSIS</v>
          </cell>
          <cell r="G23" t="str">
            <v>USO Y MANEJO ADECUADO DE E.P.P.</v>
          </cell>
        </row>
        <row r="24">
          <cell r="A24" t="str">
            <v>Líquidos</v>
          </cell>
          <cell r="B24" t="str">
            <v>LÍQUIDOS</v>
          </cell>
          <cell r="C24" t="str">
            <v xml:space="preserve">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 xml:space="preserve">POLVOS INORGÁNICOS </v>
          </cell>
          <cell r="C26" t="str">
            <v xml:space="preserve">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xml:space="preserve">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 xml:space="preserve">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 xml:space="preserve">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 xml:space="preserve">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xml:space="preserve">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 xml:space="preserve">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 xml:space="preserve">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 xml:space="preserve">Perdida de la audición provocada por el ruido </v>
          </cell>
          <cell r="D85" t="str">
            <v/>
          </cell>
          <cell r="E85" t="str">
            <v/>
          </cell>
          <cell r="F85" t="str">
            <v xml:space="preserve">Perdida de la audición provocada por el ruido </v>
          </cell>
          <cell r="G85" t="str">
            <v/>
          </cell>
        </row>
        <row r="86">
          <cell r="A86" t="str">
            <v>Agentes Fisicos 2</v>
          </cell>
          <cell r="B86" t="str">
            <v>Ruido</v>
          </cell>
          <cell r="C86" t="str">
            <v xml:space="preserve">Otras percepciones auditivas anormales: alteraciones temporales del umbral auditivo, compromiso "de la discriminación auditiva e hipoacusia </v>
          </cell>
          <cell r="D86" t="str">
            <v/>
          </cell>
          <cell r="E86" t="str">
            <v/>
          </cell>
          <cell r="F86" t="str">
            <v xml:space="preserve">Otras percepciones auditivas anormales: alteraciones temporales del umbral auditivo, compromiso "de la discriminación auditiva e hipoacusia </v>
          </cell>
          <cell r="G86" t="str">
            <v/>
          </cell>
        </row>
        <row r="87">
          <cell r="A87" t="str">
            <v>Agentes Fisicos 3</v>
          </cell>
          <cell r="B87" t="str">
            <v>Ruido</v>
          </cell>
          <cell r="C87" t="str">
            <v xml:space="preserve">Hipertensión arterial sindrome por ruptura traumática del tímpano </v>
          </cell>
          <cell r="D87" t="str">
            <v/>
          </cell>
          <cell r="E87" t="str">
            <v/>
          </cell>
          <cell r="F87" t="str">
            <v xml:space="preserve">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F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xml:space="preserve"> Otros trastornos específicos de los glóbulos blancos: Leucocitosis, reacción leucemoide  </v>
          </cell>
          <cell r="D118" t="str">
            <v/>
          </cell>
          <cell r="E118" t="str">
            <v/>
          </cell>
          <cell r="F118" t="str">
            <v xml:space="preserve">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xml:space="preserve"> Polineuropatla debida a otros agentes tóxicos </v>
          </cell>
          <cell r="D149" t="str">
            <v/>
          </cell>
          <cell r="E149" t="str">
            <v/>
          </cell>
          <cell r="F149" t="str">
            <v xml:space="preserve"> Polineuropatla debida a otros agentes tóxicos </v>
          </cell>
          <cell r="G149" t="str">
            <v/>
          </cell>
        </row>
        <row r="150">
          <cell r="A150" t="str">
            <v>Agente quimico 5</v>
          </cell>
          <cell r="B150" t="str">
            <v>Arsénico y sus compuestos arsenicales</v>
          </cell>
          <cell r="C150" t="str">
            <v xml:space="preserve">Encefalopatla tóxica aguda </v>
          </cell>
          <cell r="D150" t="str">
            <v/>
          </cell>
          <cell r="E150" t="str">
            <v/>
          </cell>
          <cell r="F150" t="str">
            <v xml:space="preserve">Encefalopatla tóxica aguda </v>
          </cell>
          <cell r="G150" t="str">
            <v/>
          </cell>
        </row>
        <row r="151">
          <cell r="A151" t="str">
            <v>Agente quimico 6</v>
          </cell>
          <cell r="B151" t="str">
            <v>Arsénico y sus compuestos arsenicales</v>
          </cell>
          <cell r="C151" t="str">
            <v xml:space="preserve">Blefaritis, Conjuntivitis </v>
          </cell>
          <cell r="D151" t="str">
            <v/>
          </cell>
          <cell r="E151" t="str">
            <v/>
          </cell>
          <cell r="F151" t="str">
            <v xml:space="preserve">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 xml:space="preserve">Rinitis crónica </v>
          </cell>
          <cell r="D154" t="str">
            <v/>
          </cell>
          <cell r="E154" t="str">
            <v/>
          </cell>
          <cell r="F154" t="str">
            <v xml:space="preserve">Rinitis crónica </v>
          </cell>
          <cell r="G154" t="str">
            <v/>
          </cell>
        </row>
        <row r="155">
          <cell r="A155" t="str">
            <v>Agente quimico 10</v>
          </cell>
          <cell r="B155" t="str">
            <v>Arsénico y sus compuestos arsenicales</v>
          </cell>
          <cell r="C155" t="str">
            <v xml:space="preserve"> Ulceración o necrosis del tabique nasal </v>
          </cell>
          <cell r="D155" t="str">
            <v/>
          </cell>
          <cell r="E155" t="str">
            <v/>
          </cell>
          <cell r="F155" t="str">
            <v xml:space="preserve">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 xml:space="preserve">Hipertensión portal , Dermatitis de contacto por irritantes </v>
          </cell>
          <cell r="D159" t="str">
            <v/>
          </cell>
          <cell r="E159" t="str">
            <v/>
          </cell>
          <cell r="F159" t="str">
            <v xml:space="preserve">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 xml:space="preserve">Leucodermia no clasificada en otra parte (Vitflígo ocupacional) </v>
          </cell>
          <cell r="D161" t="str">
            <v/>
          </cell>
          <cell r="E161" t="str">
            <v/>
          </cell>
          <cell r="F161" t="str">
            <v xml:space="preserve">Leucodermia no clasificada en otra parte (Vitflígo ocupacional) </v>
          </cell>
          <cell r="G161" t="str">
            <v/>
          </cell>
        </row>
        <row r="162">
          <cell r="A162" t="str">
            <v>Agente quimico 17</v>
          </cell>
          <cell r="B162" t="str">
            <v>Arsénico y sus compuestos arsenicales</v>
          </cell>
          <cell r="C162" t="str">
            <v xml:space="preserve">Queratosis palmar y plantar adquirida </v>
          </cell>
          <cell r="D162" t="str">
            <v/>
          </cell>
          <cell r="E162" t="str">
            <v/>
          </cell>
          <cell r="F162" t="str">
            <v xml:space="preserve">Queratosis palmar y plantar adquirida </v>
          </cell>
          <cell r="G162" t="str">
            <v/>
          </cell>
        </row>
        <row r="163">
          <cell r="A163" t="str">
            <v>Agente quimico 18</v>
          </cell>
          <cell r="B163" t="str">
            <v>Arsénico y sus compuestos arsenicales</v>
          </cell>
          <cell r="C163" t="str">
            <v xml:space="preserve">Efeptos tóxicos agudos </v>
          </cell>
          <cell r="D163" t="str">
            <v/>
          </cell>
          <cell r="E163" t="str">
            <v/>
          </cell>
          <cell r="F163" t="str">
            <v xml:space="preserve">Efeptos tóxicos agudos </v>
          </cell>
          <cell r="G163" t="str">
            <v/>
          </cell>
        </row>
        <row r="164">
          <cell r="A164" t="str">
            <v>Agente quimico 19</v>
          </cell>
          <cell r="B164" t="str">
            <v>Arsénico y sus compuestos arsenicales</v>
          </cell>
          <cell r="C164" t="str">
            <v xml:space="preserve">Leucemia múltiple y Mieloma mÚltiple </v>
          </cell>
          <cell r="D164" t="str">
            <v/>
          </cell>
          <cell r="E164" t="str">
            <v/>
          </cell>
          <cell r="F164" t="str">
            <v xml:space="preserve">Leucemia múltiple y Mieloma mÚltiple </v>
          </cell>
          <cell r="G164" t="str">
            <v/>
          </cell>
        </row>
        <row r="165">
          <cell r="A165" t="str">
            <v>Agente quimico 20</v>
          </cell>
          <cell r="B165" t="str">
            <v>Arsénico y sus compuestos arsenicales</v>
          </cell>
          <cell r="C165" t="str">
            <v xml:space="preserve"> Enfermedad de Hodgki</v>
          </cell>
          <cell r="D165" t="str">
            <v/>
          </cell>
          <cell r="E165" t="str">
            <v/>
          </cell>
          <cell r="F165" t="str">
            <v xml:space="preserve"> Enfermedad de Hodgki</v>
          </cell>
          <cell r="G165" t="str">
            <v/>
          </cell>
        </row>
        <row r="166">
          <cell r="A166" t="str">
            <v>Agente quimico 21</v>
          </cell>
          <cell r="B166" t="str">
            <v>Arsénico y sus compuestos arsenicales</v>
          </cell>
          <cell r="C166" t="str">
            <v xml:space="preserve">Linfoma no Hodgki y Linfosarcoma </v>
          </cell>
          <cell r="D166" t="str">
            <v/>
          </cell>
          <cell r="E166" t="str">
            <v/>
          </cell>
          <cell r="F166" t="str">
            <v xml:space="preserve">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 xml:space="preserve">Benceno y, sus derivados tóxicos </v>
          </cell>
          <cell r="C178" t="str">
            <v>Leucemias</v>
          </cell>
          <cell r="D178" t="str">
            <v/>
          </cell>
          <cell r="E178" t="str">
            <v/>
          </cell>
          <cell r="F178" t="str">
            <v>Leucemias</v>
          </cell>
          <cell r="G178" t="str">
            <v/>
          </cell>
        </row>
        <row r="179">
          <cell r="A179" t="str">
            <v>Agente quimico 34</v>
          </cell>
          <cell r="B179" t="str">
            <v xml:space="preserve">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 xml:space="preserve">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 xml:space="preserve">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 xml:space="preserve">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 xml:space="preserve">Benceno y, sus derivados tóxicos </v>
          </cell>
          <cell r="C183" t="str">
            <v>Agranulocito</v>
          </cell>
          <cell r="D183" t="str">
            <v/>
          </cell>
          <cell r="E183" t="str">
            <v/>
          </cell>
          <cell r="F183" t="str">
            <v>Agranulocito</v>
          </cell>
          <cell r="G183" t="str">
            <v/>
          </cell>
        </row>
        <row r="184">
          <cell r="A184" t="str">
            <v>Agente quimico 39</v>
          </cell>
          <cell r="B184" t="str">
            <v xml:space="preserve">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 xml:space="preserve">Benceno y, sus derivados tóxicos </v>
          </cell>
          <cell r="C185" t="str">
            <v xml:space="preserve">Trastornos de personalidad y del comportamiento derivados de enfermedad, lesión y de disfunción de la personalidad  </v>
          </cell>
          <cell r="D185" t="str">
            <v/>
          </cell>
          <cell r="E185" t="str">
            <v/>
          </cell>
          <cell r="F185" t="str">
            <v xml:space="preserve">Trastornos de personalidad y del comportamiento derivados de enfermedad, lesión y de disfunción de la personalidad  </v>
          </cell>
          <cell r="G185" t="str">
            <v/>
          </cell>
        </row>
        <row r="186">
          <cell r="A186" t="str">
            <v>Agente quimico 41</v>
          </cell>
          <cell r="B186" t="str">
            <v xml:space="preserve">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 xml:space="preserve">Benceno y, sus derivados tóxicos </v>
          </cell>
          <cell r="C187" t="str">
            <v>Hipoacusia ototóxica</v>
          </cell>
          <cell r="D187" t="str">
            <v/>
          </cell>
          <cell r="E187" t="str">
            <v/>
          </cell>
          <cell r="F187" t="str">
            <v>Hipoacusia ototóxica</v>
          </cell>
          <cell r="G187" t="str">
            <v/>
          </cell>
        </row>
        <row r="188">
          <cell r="A188" t="str">
            <v>Agente quimico 43</v>
          </cell>
          <cell r="B188" t="str">
            <v xml:space="preserve">Benceno y, sus derivados tóxicos </v>
          </cell>
          <cell r="C188" t="str">
            <v>Soldadura</v>
          </cell>
          <cell r="D188" t="str">
            <v/>
          </cell>
          <cell r="E188" t="str">
            <v/>
          </cell>
          <cell r="F188" t="str">
            <v>Soldadura</v>
          </cell>
          <cell r="G188" t="str">
            <v/>
          </cell>
        </row>
        <row r="189">
          <cell r="A189" t="str">
            <v>Agente quimico 44</v>
          </cell>
          <cell r="B189" t="str">
            <v xml:space="preserve">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 xml:space="preserve">Benceno y, sus derivados tóxicos </v>
          </cell>
          <cell r="C190" t="str">
            <v>Efectos tóxicos agudos</v>
          </cell>
          <cell r="D190" t="str">
            <v/>
          </cell>
          <cell r="E190" t="str">
            <v/>
          </cell>
          <cell r="F190" t="str">
            <v>Efectos tóxicos agudos</v>
          </cell>
          <cell r="G190" t="str">
            <v/>
          </cell>
        </row>
        <row r="191">
          <cell r="A191" t="str">
            <v>Agente quimico 46</v>
          </cell>
          <cell r="B191" t="str">
            <v xml:space="preserve">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 xml:space="preserve">Efectos tóxicos agudos  </v>
          </cell>
          <cell r="D211" t="str">
            <v/>
          </cell>
          <cell r="E211" t="str">
            <v/>
          </cell>
          <cell r="F211" t="str">
            <v xml:space="preserve">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xml:space="preserve"> Edema pulmonar agudo</v>
          </cell>
          <cell r="D215" t="str">
            <v/>
          </cell>
          <cell r="E215" t="str">
            <v/>
          </cell>
          <cell r="F215" t="str">
            <v xml:space="preserve">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 xml:space="preserve">Carburos metálicos de tungsteno </v>
          </cell>
          <cell r="C225" t="str">
            <v>Otras rinitis alérgicas</v>
          </cell>
          <cell r="D225" t="str">
            <v/>
          </cell>
          <cell r="E225" t="str">
            <v/>
          </cell>
          <cell r="F225" t="str">
            <v>Otras rinitis alérgicas</v>
          </cell>
          <cell r="G225" t="str">
            <v/>
          </cell>
        </row>
        <row r="226">
          <cell r="A226" t="str">
            <v>Agente quimico 81</v>
          </cell>
          <cell r="B226" t="str">
            <v xml:space="preserve">Carburos metálicos de tungsteno </v>
          </cell>
          <cell r="C226" t="str">
            <v>Asma</v>
          </cell>
          <cell r="D226" t="str">
            <v/>
          </cell>
          <cell r="E226" t="str">
            <v/>
          </cell>
          <cell r="F226" t="str">
            <v>Asma</v>
          </cell>
          <cell r="G226" t="str">
            <v/>
          </cell>
        </row>
        <row r="227">
          <cell r="A227" t="str">
            <v>Agente quimico 82</v>
          </cell>
          <cell r="B227" t="str">
            <v xml:space="preserve">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xml:space="preserve"> Silicosis</v>
          </cell>
          <cell r="D338" t="str">
            <v/>
          </cell>
          <cell r="E338" t="str">
            <v/>
          </cell>
          <cell r="F338" t="str">
            <v xml:space="preserve">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3" refreshError="1">
        <row r="2">
          <cell r="A2" t="str">
            <v>Aforador 32</v>
          </cell>
        </row>
        <row r="3">
          <cell r="A3" t="str">
            <v>Albañil 42</v>
          </cell>
          <cell r="B3" t="str">
            <v>Ejecutar labores de mantenimiento en terreno, con el objetivo de reparar elementos de la red de acueducto o alcantarillado.</v>
          </cell>
          <cell r="C3" t="str">
            <v>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v>
          </cell>
        </row>
        <row r="4">
          <cell r="A4" t="str">
            <v>Aprendiz pasante 70</v>
          </cell>
        </row>
        <row r="5">
          <cell r="A5" t="str">
            <v>Aprendiz estudiante SENA 72</v>
          </cell>
        </row>
        <row r="6">
          <cell r="A6" t="str">
            <v>Asesor 06</v>
          </cell>
        </row>
        <row r="7">
          <cell r="A7" t="str">
            <v>Asesor 08</v>
          </cell>
        </row>
        <row r="8">
          <cell r="A8" t="str">
            <v>Auxiliar 50</v>
          </cell>
        </row>
        <row r="9">
          <cell r="A9" t="str">
            <v>Auxiliar Administrativo 32</v>
          </cell>
        </row>
        <row r="10">
          <cell r="A10" t="str">
            <v>Auxiliar Administrativo 40</v>
          </cell>
          <cell r="B10" t="str">
            <v>Dar soporte en Ia elaboración de registros e informes y en la ejecución de actividades del area con el fin de contribuir al curnplimiento de los objetivos establecidos por la misma.</v>
          </cell>
          <cell r="C10" t="str">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ell>
        </row>
        <row r="11">
          <cell r="A11" t="str">
            <v>Auxiliar Administrativo 41</v>
          </cell>
          <cell r="B11" t="str">
            <v>Desarrollar labores asistenciales relacionadas con los procesos y actividades inherentes al area conforme a los lineamientos establecidos para su adecuado funcionamiento.</v>
          </cell>
          <cell r="C11" t="str">
            <v>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v>
          </cell>
        </row>
        <row r="12">
          <cell r="A12" t="str">
            <v>Auxiliar Administrativo 42</v>
          </cell>
          <cell r="B12" t="str">
            <v>Llevar el registro y control de la información del area y asegurar la realización de las actividades de soporte administrativo y tecnico mediante los procedimientos establecidos por el area.</v>
          </cell>
          <cell r="C12" t="str">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ell>
        </row>
        <row r="13">
          <cell r="A13" t="str">
            <v>Auxiliar en topográfia 42</v>
          </cell>
          <cell r="B13" t="str">
            <v>Preparar el material y ejecutar las labores necesarias con el objetivo de dar cumplirniento de las actividades de la comision de topografia.</v>
          </cell>
          <cell r="C13" t="str">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ell>
        </row>
        <row r="14">
          <cell r="A14" t="str">
            <v>Auxiliar operativo 32</v>
          </cell>
        </row>
        <row r="15">
          <cell r="A15" t="str">
            <v>Auxiliar operativo 40</v>
          </cell>
          <cell r="B15" t="str">
            <v>Realizar actividades logisticas en las obras de reconstruction, mantenimiento preventivo y correctivo de Ia red de acueducto, para evitar inconvenientes que afecten a Ia ciudadania</v>
          </cell>
          <cell r="C15" t="str">
            <v>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v>
          </cell>
        </row>
        <row r="16">
          <cell r="A16" t="str">
            <v>Auxiliar operativo 41</v>
          </cell>
        </row>
        <row r="17">
          <cell r="A17" t="str">
            <v>Auxiliar operativo 42</v>
          </cell>
          <cell r="B17" t="str">
            <v>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v>
          </cell>
          <cell r="C17" t="str">
            <v>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v>
          </cell>
        </row>
        <row r="18">
          <cell r="A18" t="str">
            <v>Auxiliar técnico salud ocupacional 40</v>
          </cell>
          <cell r="B18" t="str">
            <v>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v>
          </cell>
          <cell r="C18" t="str">
            <v>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v>
          </cell>
        </row>
        <row r="19">
          <cell r="A19" t="str">
            <v>Auxiliar técnico zonas 40</v>
          </cell>
          <cell r="B19" t="str">
            <v>Realizar las actividades encomendadas por su superior inmediato relacionadas con programas de extension social, asuntos comerciales, operativos y de obras, con el fin de apoyar la implementacien de la Politica Social de la Empresa.</v>
          </cell>
          <cell r="C19" t="str">
            <v>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v>
          </cell>
        </row>
        <row r="20">
          <cell r="A20" t="str">
            <v>Ayudante 42</v>
          </cell>
        </row>
        <row r="21">
          <cell r="A21" t="str">
            <v>Ayudante 52</v>
          </cell>
        </row>
        <row r="22">
          <cell r="A22" t="str">
            <v>Ayudante operativo 42</v>
          </cell>
        </row>
        <row r="23">
          <cell r="A23" t="str">
            <v>Bibliotecario 31</v>
          </cell>
          <cell r="B23" t="str">
            <v>Mantener actualizada la documentacion  funcional  de los procesos impactados, realizando ajustes a la herramienta y/o nuevas versiones, con el fin de conserver el soporte tecnico documentado de los nuevos desarrollos.</v>
          </cell>
          <cell r="C23" t="str">
            <v>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v>
          </cell>
        </row>
        <row r="24">
          <cell r="A24" t="str">
            <v>Bibliotecólogo 41</v>
          </cell>
          <cell r="B24" t="str">
            <v>Recibir y atender las necesidades de informacion de la comunidad educativa, mediante la provision de material bibliografico para el cumplimiento de la programacion de las actividades academicas.</v>
          </cell>
          <cell r="C24" t="str">
            <v>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v>
          </cell>
        </row>
        <row r="25">
          <cell r="A25" t="str">
            <v>Celador 41</v>
          </cell>
          <cell r="B25" t="str">
            <v>Vigilar las dependencies, predios, materiales y equipos de la Empresa con el fin de preservar y conservar los bienes de Ia misma.</v>
          </cell>
          <cell r="C25" t="str">
            <v>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v>
          </cell>
        </row>
        <row r="26">
          <cell r="A26" t="str">
            <v>Celador 42</v>
          </cell>
          <cell r="B26" t="str">
            <v>Efectuar la vigilancia de la planta fisica y de los bienes encontrados en la misma, para garantizar la proteccian de los recursos de la Empresa.</v>
          </cell>
          <cell r="C26" t="str">
            <v>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v>
          </cell>
        </row>
        <row r="27">
          <cell r="A27" t="str">
            <v>Conductor opertativo 41</v>
          </cell>
          <cell r="B27" t="str">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ell>
          <cell r="C27" t="str">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ell>
        </row>
        <row r="28">
          <cell r="A28" t="str">
            <v>Director administrativo 08</v>
          </cell>
        </row>
        <row r="29">
          <cell r="A29" t="str">
            <v>Director financiero 08</v>
          </cell>
        </row>
        <row r="30">
          <cell r="A30" t="str">
            <v>Director operativo 08</v>
          </cell>
        </row>
        <row r="31">
          <cell r="A31" t="str">
            <v>Director técnico 08</v>
          </cell>
        </row>
        <row r="32">
          <cell r="A32" t="str">
            <v>Docente 31</v>
          </cell>
          <cell r="B32" t="str">
            <v>Promover el proceso de formacion de los estudiantes dentro del memo del proyecto educativo institucional y la Empresa, para el logro de los objetivos propuestos en el horizonte institucional.</v>
          </cell>
          <cell r="C32" t="str">
            <v>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v>
          </cell>
        </row>
        <row r="33">
          <cell r="A33" t="str">
            <v>Fontanero 41</v>
          </cell>
          <cell r="B33" t="str">
            <v>Efectuar la localizacion y reparacion de los daños en las redes de acueducto, accesorios, acometidas,  reparar  las  valvulas  necesarias  y demas  actividades complementarias  para adelantar los trabajos, con el fin de reestablecer el suministro del servicio a la ciudadania.</v>
          </cell>
          <cell r="C33" t="str">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ell>
        </row>
        <row r="34">
          <cell r="A34" t="str">
            <v>Fontanero 42</v>
          </cell>
          <cell r="B34" t="str">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ell>
          <cell r="C34" t="str">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ell>
        </row>
        <row r="35">
          <cell r="A35" t="str">
            <v>Gerente 04</v>
          </cell>
        </row>
        <row r="36">
          <cell r="A36" t="str">
            <v>Gerente 06</v>
          </cell>
        </row>
        <row r="37">
          <cell r="A37" t="str">
            <v>Gerente general 02</v>
          </cell>
        </row>
        <row r="38">
          <cell r="A38" t="str">
            <v>Guardabosques de hoyas hidrográficas 42</v>
          </cell>
          <cell r="B38" t="str">
            <v>Ejecutar las acciones de cuidado y vigilancia para proteger las zonas de reserva y predios de propiedad de la Empresa que le sean asignados.</v>
          </cell>
          <cell r="C38" t="str">
            <v>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v>
          </cell>
        </row>
        <row r="39">
          <cell r="A39" t="str">
            <v>Jefe de División 20</v>
          </cell>
        </row>
        <row r="40">
          <cell r="A40" t="str">
            <v>Jefe de oficina 06</v>
          </cell>
        </row>
        <row r="41">
          <cell r="A41" t="str">
            <v>Jefe de oficina 08</v>
          </cell>
        </row>
        <row r="42">
          <cell r="A42" t="str">
            <v>Jefe de oficina asesora de comunicaciones 08</v>
          </cell>
        </row>
        <row r="43">
          <cell r="A43" t="str">
            <v>Jefe de oficina asesora de jurídica 08</v>
          </cell>
        </row>
        <row r="44">
          <cell r="A44" t="str">
            <v>Médico 30</v>
          </cell>
          <cell r="B44" t="str">
            <v>Desarrollar las actividades contempladas en el programa de salud ocupacional de la Empresa con el fin de promover la salud integral de los trabajadores.</v>
          </cell>
          <cell r="C44" t="str">
            <v>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v>
          </cell>
        </row>
        <row r="45">
          <cell r="A45" t="str">
            <v>Odontólogo 30</v>
          </cell>
          <cell r="B45" t="str">
            <v>Garantizar el cumplimiento de los servicios odontologicos pactados con las companias prestadoras de los planes adicionales de salud, para que presten los servicios acordes a las necesidades e inconvenientes de los usuarios.</v>
          </cell>
          <cell r="C45" t="str">
            <v>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v>
          </cell>
        </row>
        <row r="46">
          <cell r="A46" t="str">
            <v>Operador de cabrestantes 42</v>
          </cell>
          <cell r="B46" t="str">
            <v>Responder por la operacion de los equipos necesarios en los sitios donde sean requeridos, siguiendo las instrucciones impartidas, para realizar el mantenimiento e inspection de tuberias y redes de alcantarillado sanitario y pluvial.</v>
          </cell>
          <cell r="C46" t="str">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ell>
        </row>
        <row r="47">
          <cell r="A47" t="str">
            <v>Operador de equipo técnico especializado 32</v>
          </cell>
          <cell r="B47" t="str">
            <v>Operar los equipos pesados de propiedad de la Empresa pare realizar el mantenimiento e inspeccian de tuberias y redes de acueducto y alcantarillado sanitario y pluvial.</v>
          </cell>
          <cell r="C47" t="str">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ell>
        </row>
        <row r="48">
          <cell r="A48" t="str">
            <v>Operador de válvulas 40</v>
          </cell>
          <cell r="B48" t="str">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ell>
          <cell r="C48" t="str">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ell>
        </row>
        <row r="49">
          <cell r="A49" t="str">
            <v>Operador de válvulas 42</v>
          </cell>
          <cell r="B49" t="str">
            <v>Efectuar Ia operacion de valvulas y accesorios de Ia red matriz, para Ia prestación del servicio de acueducto a la ciudadania.</v>
          </cell>
          <cell r="C49" t="str">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ell>
        </row>
        <row r="50">
          <cell r="A50" t="str">
            <v>Orientador Escolar 31</v>
          </cell>
          <cell r="B50" t="str">
            <v>Promover el proceso de identidad personal, desarrollo integral de la comunidad educativa y social y la identificacion de sus necesidades, para crear un ambiente optima del proceso educativo.</v>
          </cell>
          <cell r="C50" t="str">
            <v>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v>
          </cell>
        </row>
        <row r="51">
          <cell r="A51" t="str">
            <v>orden de prestacion de servicios</v>
          </cell>
        </row>
        <row r="52">
          <cell r="A52" t="str">
            <v>Pagador 20</v>
          </cell>
          <cell r="B52" t="str">
            <v>Pagar las acreencias y obligaciones de la Empresa, previo cumplimiento de los requisitos legales e internamente establecidos, utilizando tecnologías y procedimientos de máxima seguridad y realizando las transacciones bancarias que se requiera para tal fin.</v>
          </cell>
          <cell r="C52" t="str">
            <v>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v>
          </cell>
        </row>
        <row r="53">
          <cell r="A53" t="str">
            <v>Profesional 22</v>
          </cell>
        </row>
        <row r="54">
          <cell r="A54" t="str">
            <v>Profesional especializado 20</v>
          </cell>
        </row>
        <row r="55">
          <cell r="A55" t="str">
            <v>Profesional especializado 21</v>
          </cell>
        </row>
        <row r="56">
          <cell r="A56" t="str">
            <v>Rector 20</v>
          </cell>
          <cell r="B56" t="str">
            <v>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v>
          </cell>
          <cell r="C56" t="str">
            <v>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v>
          </cell>
        </row>
        <row r="57">
          <cell r="A57" t="str">
            <v>Secretaria 40</v>
          </cell>
          <cell r="B57" t="str">
            <v>Desarrollar actividades administrativas, complementarias de las tareas propias de los niveles superiores, con el fin de alcanzar los objetivos propuestos teniendo en cuenta la normatividad y el sistema de información documental vigente.</v>
          </cell>
          <cell r="C57" t="str">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ell>
        </row>
        <row r="58">
          <cell r="A58" t="str">
            <v>Secretaria 41</v>
          </cell>
          <cell r="B58" t="str">
            <v>Tramitar los documentos y correspondencia del area y entes externos con el fin de cumplir los lineamientos establecidos en los procedimientos y en el sistema de gestion documental vigente.</v>
          </cell>
          <cell r="C58" t="str">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ell>
        </row>
        <row r="59">
          <cell r="A59" t="str">
            <v>Secretaria 42</v>
          </cell>
          <cell r="B59" t="str">
            <v>Recibir y organizar los documentos remitidos por las areas de la Empresa con el fin de garantizar la adecuada distribucion de la documentacion asegurando la continuidad de los procesos.</v>
          </cell>
          <cell r="C59" t="str">
            <v>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v>
          </cell>
        </row>
        <row r="60">
          <cell r="A60" t="str">
            <v>Secretaria 50</v>
          </cell>
          <cell r="B60" t="str">
            <v>Garantizar el  manejo de la  informacion  y documentacion del archivo, para asegurar la actualizacion, conservacion y manejo organizado de los mismos.</v>
          </cell>
          <cell r="C60" t="str">
            <v>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v>
          </cell>
        </row>
        <row r="61">
          <cell r="A61" t="str">
            <v>Secretaria académica 32</v>
          </cell>
          <cell r="B61" t="str">
            <v>Custodiar los libros reglamentarios, la expedicion de documentos firmados por la secretaria academica y el rector para mantener actualizadas las normas serialadas por el Ministeria de Educacion Nacional y la Secretaria de Educacion Distrital.</v>
          </cell>
          <cell r="C61" t="str">
            <v>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v>
          </cell>
        </row>
        <row r="62">
          <cell r="A62" t="str">
            <v>Secretaria profesional 31</v>
          </cell>
          <cell r="B62" t="str">
            <v>Gestionar de manera efectiva las actividades, relacionadas con Ia agenda, atencidn a clientes externos e internos y manejo de documentos para el desarrollo de las responsabilidades del area respectiva.</v>
          </cell>
          <cell r="C62" t="str">
            <v>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v>
          </cell>
        </row>
        <row r="63">
          <cell r="A63" t="str">
            <v>Secretaria profesional 32</v>
          </cell>
          <cell r="B63" t="str">
            <v>Gestionar las solicitudes generadas por los funcionarios y particulares, la coordinacion de las reuniones al superior inmediato y la gestion documental, con el fin de coadyuvar al cumplimiento de las actividades propias de la misma.</v>
          </cell>
          <cell r="C63" t="str">
            <v>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v>
          </cell>
        </row>
        <row r="64">
          <cell r="A64" t="str">
            <v>Secretario general 04</v>
          </cell>
        </row>
        <row r="65">
          <cell r="A65" t="str">
            <v>Soldador 32</v>
          </cell>
          <cell r="B65" t="str">
            <v>Efectuar trabajos relacionados con soldadura electrica autogena y de punto con los equipos estacionarios y portables pare prestar el servicio a las diferentes areas de la Empresa.</v>
          </cell>
          <cell r="C65" t="str">
            <v>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v>
          </cell>
        </row>
        <row r="66">
          <cell r="A66" t="str">
            <v>Sustanciador 40</v>
          </cell>
          <cell r="B66" t="str">
            <v>Sustanciar, tramitar y practicar pruebas a los procesos asignados por el superior inmediato, para el impulso de los mismos, de acuerdo con los lineamientos señalados oor la normatividad vigente.</v>
          </cell>
          <cell r="C66" t="str">
            <v>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v>
          </cell>
        </row>
        <row r="67">
          <cell r="A67" t="str">
            <v>Técnico 32</v>
          </cell>
        </row>
        <row r="68">
          <cell r="A68" t="str">
            <v>Técnico 41</v>
          </cell>
        </row>
        <row r="69">
          <cell r="A69" t="str">
            <v>Técnico 42</v>
          </cell>
        </row>
        <row r="70">
          <cell r="A70" t="str">
            <v>Técnico administrativo 32</v>
          </cell>
        </row>
        <row r="71">
          <cell r="A71" t="str">
            <v>Técnico en tratamiento de aguas 31</v>
          </cell>
          <cell r="B71" t="str">
            <v>Asegurar la operación de los procesos de tratamiento de la planta que le sea asignada, con el fin de garantizar calidad, cantidad, continuidad y oportunidad del agua tratada.</v>
          </cell>
          <cell r="C71" t="str">
            <v>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2">
          <cell r="A72" t="str">
            <v>Técnico en tratamiento de aguas 32</v>
          </cell>
          <cell r="B72" t="str">
            <v>Ejecutar la operación y el control de los procesos de tratamiento, de lodos, de filtración, del control de la dosificación de productos químicos de las plantas con el fin de asegurar que cumplan con la calidad, cantidad, continuidad y oportunidad del agua tratada.</v>
          </cell>
          <cell r="C72" t="str">
            <v>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3">
          <cell r="A73" t="str">
            <v>Técnico en tratamiento de aguas 40</v>
          </cell>
          <cell r="B73" t="str">
            <v>Ejecutar la operación y control del proceso de la planta de tratamiento, realizar la toma de datos de la instrumentación y operación de los embalses y demás túneles, con el fin de asegurar que se cumpla con la calidad, cantidad, continuidad y oportunidad del agua tratada.</v>
          </cell>
          <cell r="C73" t="str">
            <v>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4">
          <cell r="A74" t="str">
            <v>Tecnólogo administrativo 30</v>
          </cell>
        </row>
        <row r="75">
          <cell r="A75" t="str">
            <v>Tecnólogo administrativo 31</v>
          </cell>
        </row>
        <row r="76">
          <cell r="A76" t="str">
            <v>Tecnólogo en obras civiles 31</v>
          </cell>
          <cell r="B76" t="str">
            <v>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v>
          </cell>
          <cell r="C76" t="str">
            <v>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v>
          </cell>
        </row>
        <row r="77">
          <cell r="A77" t="str">
            <v>Tecnólogo en obras civiles 32</v>
          </cell>
          <cell r="B77" t="str">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ell>
          <cell r="C77" t="str">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ell>
        </row>
        <row r="78">
          <cell r="A78" t="str">
            <v>Tecnólogo operativo 30</v>
          </cell>
        </row>
        <row r="79">
          <cell r="A79" t="str">
            <v>Tecnólogo operativo 31</v>
          </cell>
        </row>
        <row r="80">
          <cell r="A80" t="str">
            <v>Tecnólogo operativo 32</v>
          </cell>
        </row>
        <row r="81">
          <cell r="A81" t="str">
            <v>Topógrafo 30</v>
          </cell>
          <cell r="B81" t="str">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ell>
          <cell r="C81" t="str">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ell>
        </row>
        <row r="82">
          <cell r="A82" t="str">
            <v>Vicerrector 22</v>
          </cell>
          <cell r="B82" t="str">
            <v>Orientar y supervisar las actividades pedagogicas y convivenciales de la institucion, para el cumplimiento del proyecto educativo institucional.</v>
          </cell>
          <cell r="C82" t="str">
            <v>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o"/>
      <sheetName val="mecanica automotriz"/>
      <sheetName val="verificación"/>
      <sheetName val="carrotanque"/>
      <sheetName val="tapadas volquetas"/>
      <sheetName val="valvulas"/>
      <sheetName val="compresor"/>
      <sheetName val="pitometria"/>
      <sheetName val="fontaneria"/>
      <sheetName val="mampostería"/>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 xml:space="preserve">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 xml:space="preserve">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 xml:space="preserve">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 xml:space="preserve">Enfermedades Infectocontagiosas
</v>
          </cell>
          <cell r="G5" t="str">
            <v xml:space="preserve">Riesgo Biológico, Autocuidado y/o Uso y manejo adecuado de E.P.P.
</v>
          </cell>
        </row>
        <row r="6">
          <cell r="A6" t="str">
            <v>Bacterias (Oficinas)</v>
          </cell>
          <cell r="B6" t="str">
            <v>Bacterias</v>
          </cell>
          <cell r="C6" t="str">
            <v>Infecciones Bacterianas</v>
          </cell>
          <cell r="D6" t="str">
            <v>N/A</v>
          </cell>
          <cell r="E6" t="str">
            <v>Vacunación</v>
          </cell>
          <cell r="F6" t="str">
            <v xml:space="preserve">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 xml:space="preserve">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 xml:space="preserve">Enfermedades Infectocontagiosas
</v>
          </cell>
          <cell r="G8" t="str">
            <v xml:space="preserve">Riesgo Biológico, Autocuidado y/o Uso y manejo adecuado de E.P.P.
</v>
          </cell>
        </row>
        <row r="9">
          <cell r="A9" t="str">
            <v>Virus (Oficinas)</v>
          </cell>
          <cell r="B9" t="str">
            <v>Virus</v>
          </cell>
          <cell r="C9" t="str">
            <v>Infecciones Virales</v>
          </cell>
          <cell r="D9" t="str">
            <v>N/A</v>
          </cell>
          <cell r="E9" t="str">
            <v>Vacunación</v>
          </cell>
          <cell r="F9" t="str">
            <v xml:space="preserve">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xml:space="preserve">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xml:space="preserve">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xml:space="preserve"> HIPOTERMIA</v>
          </cell>
          <cell r="D18" t="str">
            <v>Inspecciones planeadas e inspecciones no planeadas, procedimientos de programas de seguridad y salud en el trabajo</v>
          </cell>
          <cell r="E18" t="str">
            <v>EPP OVEROLES TERMICOS</v>
          </cell>
          <cell r="F18" t="str">
            <v xml:space="preserve">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 xml:space="preserve">MALA DISTRIBUCIÓN DE PRODUCTOS </v>
          </cell>
          <cell r="C20" t="str">
            <v xml:space="preserve">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 xml:space="preserve">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xml:space="preserve"> LESIONES EN LA PIEL, IRRITACIÓN EN VÍAS  RESPIRATORIAS, MUERTE</v>
          </cell>
          <cell r="D21" t="str">
            <v>Inspecciones planeadas e inspecciones no planeadas, procedimientos de programas de seguridad y salud en el trabajo</v>
          </cell>
          <cell r="E21" t="str">
            <v>EPP TAPABOCAS, CARETAS CON FILTROS</v>
          </cell>
          <cell r="F21" t="str">
            <v xml:space="preserve">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 xml:space="preserve">HUMOS </v>
          </cell>
          <cell r="C23" t="str">
            <v xml:space="preserve">ASMA,GRIPA, NEUMOCONIOSIS, CÁNCER </v>
          </cell>
          <cell r="D23" t="str">
            <v>Inspecciones planeadas e inspecciones no planeadas, procedimientos de programas de seguridad y salud en el trabajo</v>
          </cell>
          <cell r="E23" t="str">
            <v xml:space="preserve">EPP TAPABOCAS, CARETAS CON FILTROS </v>
          </cell>
          <cell r="F23" t="str">
            <v>NEUMOCONIOSIS</v>
          </cell>
          <cell r="G23" t="str">
            <v>USO Y MANEJO ADECUADO DE E.P.P.</v>
          </cell>
        </row>
        <row r="24">
          <cell r="A24" t="str">
            <v>Líquidos</v>
          </cell>
          <cell r="B24" t="str">
            <v>LÍQUIDOS</v>
          </cell>
          <cell r="C24" t="str">
            <v xml:space="preserve">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 xml:space="preserve">POLVOS INORGÁNICOS </v>
          </cell>
          <cell r="C26" t="str">
            <v xml:space="preserve">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xml:space="preserve">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 xml:space="preserve">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 xml:space="preserve">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 xml:space="preserve">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xml:space="preserve">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 xml:space="preserve">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 xml:space="preserve">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 xml:space="preserve">Perdida de la audición provocada por el ruido </v>
          </cell>
          <cell r="D85" t="str">
            <v/>
          </cell>
          <cell r="E85" t="str">
            <v/>
          </cell>
          <cell r="F85" t="str">
            <v xml:space="preserve">Perdida de la audición provocada por el ruido </v>
          </cell>
          <cell r="G85" t="str">
            <v/>
          </cell>
        </row>
        <row r="86">
          <cell r="A86" t="str">
            <v>Agentes Fisicos 2</v>
          </cell>
          <cell r="B86" t="str">
            <v>Ruido</v>
          </cell>
          <cell r="C86" t="str">
            <v xml:space="preserve">Otras percepciones auditivas anormales: alteraciones temporales del umbral auditivo, compromiso "de la discriminación auditiva e hipoacusia </v>
          </cell>
          <cell r="D86" t="str">
            <v/>
          </cell>
          <cell r="E86" t="str">
            <v/>
          </cell>
          <cell r="F86" t="str">
            <v xml:space="preserve">Otras percepciones auditivas anormales: alteraciones temporales del umbral auditivo, compromiso "de la discriminación auditiva e hipoacusia </v>
          </cell>
          <cell r="G86" t="str">
            <v/>
          </cell>
        </row>
        <row r="87">
          <cell r="A87" t="str">
            <v>Agentes Fisicos 3</v>
          </cell>
          <cell r="B87" t="str">
            <v>Ruido</v>
          </cell>
          <cell r="C87" t="str">
            <v xml:space="preserve">Hipertensión arterial sindrome por ruptura traumática del tímpano </v>
          </cell>
          <cell r="D87" t="str">
            <v/>
          </cell>
          <cell r="E87" t="str">
            <v/>
          </cell>
          <cell r="F87" t="str">
            <v xml:space="preserve">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F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xml:space="preserve"> Otros trastornos específicos de los glóbulos blancos: Leucocitosis, reacción leucemoide  </v>
          </cell>
          <cell r="D118" t="str">
            <v/>
          </cell>
          <cell r="E118" t="str">
            <v/>
          </cell>
          <cell r="F118" t="str">
            <v xml:space="preserve">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xml:space="preserve"> Polineuropatla debida a otros agentes tóxicos </v>
          </cell>
          <cell r="D149" t="str">
            <v/>
          </cell>
          <cell r="E149" t="str">
            <v/>
          </cell>
          <cell r="F149" t="str">
            <v xml:space="preserve"> Polineuropatla debida a otros agentes tóxicos </v>
          </cell>
          <cell r="G149" t="str">
            <v/>
          </cell>
        </row>
        <row r="150">
          <cell r="A150" t="str">
            <v>Agente quimico 5</v>
          </cell>
          <cell r="B150" t="str">
            <v>Arsénico y sus compuestos arsenicales</v>
          </cell>
          <cell r="C150" t="str">
            <v xml:space="preserve">Encefalopatla tóxica aguda </v>
          </cell>
          <cell r="D150" t="str">
            <v/>
          </cell>
          <cell r="E150" t="str">
            <v/>
          </cell>
          <cell r="F150" t="str">
            <v xml:space="preserve">Encefalopatla tóxica aguda </v>
          </cell>
          <cell r="G150" t="str">
            <v/>
          </cell>
        </row>
        <row r="151">
          <cell r="A151" t="str">
            <v>Agente quimico 6</v>
          </cell>
          <cell r="B151" t="str">
            <v>Arsénico y sus compuestos arsenicales</v>
          </cell>
          <cell r="C151" t="str">
            <v xml:space="preserve">Blefaritis, Conjuntivitis </v>
          </cell>
          <cell r="D151" t="str">
            <v/>
          </cell>
          <cell r="E151" t="str">
            <v/>
          </cell>
          <cell r="F151" t="str">
            <v xml:space="preserve">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 xml:space="preserve">Rinitis crónica </v>
          </cell>
          <cell r="D154" t="str">
            <v/>
          </cell>
          <cell r="E154" t="str">
            <v/>
          </cell>
          <cell r="F154" t="str">
            <v xml:space="preserve">Rinitis crónica </v>
          </cell>
          <cell r="G154" t="str">
            <v/>
          </cell>
        </row>
        <row r="155">
          <cell r="A155" t="str">
            <v>Agente quimico 10</v>
          </cell>
          <cell r="B155" t="str">
            <v>Arsénico y sus compuestos arsenicales</v>
          </cell>
          <cell r="C155" t="str">
            <v xml:space="preserve"> Ulceración o necrosis del tabique nasal </v>
          </cell>
          <cell r="D155" t="str">
            <v/>
          </cell>
          <cell r="E155" t="str">
            <v/>
          </cell>
          <cell r="F155" t="str">
            <v xml:space="preserve">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 xml:space="preserve">Hipertensión portal , Dermatitis de contacto por irritantes </v>
          </cell>
          <cell r="D159" t="str">
            <v/>
          </cell>
          <cell r="E159" t="str">
            <v/>
          </cell>
          <cell r="F159" t="str">
            <v xml:space="preserve">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 xml:space="preserve">Leucodermia no clasificada en otra parte (Vitflígo ocupacional) </v>
          </cell>
          <cell r="D161" t="str">
            <v/>
          </cell>
          <cell r="E161" t="str">
            <v/>
          </cell>
          <cell r="F161" t="str">
            <v xml:space="preserve">Leucodermia no clasificada en otra parte (Vitflígo ocupacional) </v>
          </cell>
          <cell r="G161" t="str">
            <v/>
          </cell>
        </row>
        <row r="162">
          <cell r="A162" t="str">
            <v>Agente quimico 17</v>
          </cell>
          <cell r="B162" t="str">
            <v>Arsénico y sus compuestos arsenicales</v>
          </cell>
          <cell r="C162" t="str">
            <v xml:space="preserve">Queratosis palmar y plantar adquirida </v>
          </cell>
          <cell r="D162" t="str">
            <v/>
          </cell>
          <cell r="E162" t="str">
            <v/>
          </cell>
          <cell r="F162" t="str">
            <v xml:space="preserve">Queratosis palmar y plantar adquirida </v>
          </cell>
          <cell r="G162" t="str">
            <v/>
          </cell>
        </row>
        <row r="163">
          <cell r="A163" t="str">
            <v>Agente quimico 18</v>
          </cell>
          <cell r="B163" t="str">
            <v>Arsénico y sus compuestos arsenicales</v>
          </cell>
          <cell r="C163" t="str">
            <v xml:space="preserve">Efeptos tóxicos agudos </v>
          </cell>
          <cell r="D163" t="str">
            <v/>
          </cell>
          <cell r="E163" t="str">
            <v/>
          </cell>
          <cell r="F163" t="str">
            <v xml:space="preserve">Efeptos tóxicos agudos </v>
          </cell>
          <cell r="G163" t="str">
            <v/>
          </cell>
        </row>
        <row r="164">
          <cell r="A164" t="str">
            <v>Agente quimico 19</v>
          </cell>
          <cell r="B164" t="str">
            <v>Arsénico y sus compuestos arsenicales</v>
          </cell>
          <cell r="C164" t="str">
            <v xml:space="preserve">Leucemia múltiple y Mieloma mÚltiple </v>
          </cell>
          <cell r="D164" t="str">
            <v/>
          </cell>
          <cell r="E164" t="str">
            <v/>
          </cell>
          <cell r="F164" t="str">
            <v xml:space="preserve">Leucemia múltiple y Mieloma mÚltiple </v>
          </cell>
          <cell r="G164" t="str">
            <v/>
          </cell>
        </row>
        <row r="165">
          <cell r="A165" t="str">
            <v>Agente quimico 20</v>
          </cell>
          <cell r="B165" t="str">
            <v>Arsénico y sus compuestos arsenicales</v>
          </cell>
          <cell r="C165" t="str">
            <v xml:space="preserve"> Enfermedad de Hodgki</v>
          </cell>
          <cell r="D165" t="str">
            <v/>
          </cell>
          <cell r="E165" t="str">
            <v/>
          </cell>
          <cell r="F165" t="str">
            <v xml:space="preserve"> Enfermedad de Hodgki</v>
          </cell>
          <cell r="G165" t="str">
            <v/>
          </cell>
        </row>
        <row r="166">
          <cell r="A166" t="str">
            <v>Agente quimico 21</v>
          </cell>
          <cell r="B166" t="str">
            <v>Arsénico y sus compuestos arsenicales</v>
          </cell>
          <cell r="C166" t="str">
            <v xml:space="preserve">Linfoma no Hodgki y Linfosarcoma </v>
          </cell>
          <cell r="D166" t="str">
            <v/>
          </cell>
          <cell r="E166" t="str">
            <v/>
          </cell>
          <cell r="F166" t="str">
            <v xml:space="preserve">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 xml:space="preserve">Benceno y, sus derivados tóxicos </v>
          </cell>
          <cell r="C178" t="str">
            <v>Leucemias</v>
          </cell>
          <cell r="D178" t="str">
            <v/>
          </cell>
          <cell r="E178" t="str">
            <v/>
          </cell>
          <cell r="F178" t="str">
            <v>Leucemias</v>
          </cell>
          <cell r="G178" t="str">
            <v/>
          </cell>
        </row>
        <row r="179">
          <cell r="A179" t="str">
            <v>Agente quimico 34</v>
          </cell>
          <cell r="B179" t="str">
            <v xml:space="preserve">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 xml:space="preserve">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 xml:space="preserve">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 xml:space="preserve">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 xml:space="preserve">Benceno y, sus derivados tóxicos </v>
          </cell>
          <cell r="C183" t="str">
            <v>Agranulocito</v>
          </cell>
          <cell r="D183" t="str">
            <v/>
          </cell>
          <cell r="E183" t="str">
            <v/>
          </cell>
          <cell r="F183" t="str">
            <v>Agranulocito</v>
          </cell>
          <cell r="G183" t="str">
            <v/>
          </cell>
        </row>
        <row r="184">
          <cell r="A184" t="str">
            <v>Agente quimico 39</v>
          </cell>
          <cell r="B184" t="str">
            <v xml:space="preserve">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 xml:space="preserve">Benceno y, sus derivados tóxicos </v>
          </cell>
          <cell r="C185" t="str">
            <v xml:space="preserve">Trastornos de personalidad y del comportamiento derivados de enfermedad, lesión y de disfunción de la personalidad  </v>
          </cell>
          <cell r="D185" t="str">
            <v/>
          </cell>
          <cell r="E185" t="str">
            <v/>
          </cell>
          <cell r="F185" t="str">
            <v xml:space="preserve">Trastornos de personalidad y del comportamiento derivados de enfermedad, lesión y de disfunción de la personalidad  </v>
          </cell>
          <cell r="G185" t="str">
            <v/>
          </cell>
        </row>
        <row r="186">
          <cell r="A186" t="str">
            <v>Agente quimico 41</v>
          </cell>
          <cell r="B186" t="str">
            <v xml:space="preserve">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 xml:space="preserve">Benceno y, sus derivados tóxicos </v>
          </cell>
          <cell r="C187" t="str">
            <v>Hipoacusia ototóxica</v>
          </cell>
          <cell r="D187" t="str">
            <v/>
          </cell>
          <cell r="E187" t="str">
            <v/>
          </cell>
          <cell r="F187" t="str">
            <v>Hipoacusia ototóxica</v>
          </cell>
          <cell r="G187" t="str">
            <v/>
          </cell>
        </row>
        <row r="188">
          <cell r="A188" t="str">
            <v>Agente quimico 43</v>
          </cell>
          <cell r="B188" t="str">
            <v xml:space="preserve">Benceno y, sus derivados tóxicos </v>
          </cell>
          <cell r="C188" t="str">
            <v>Soldadura</v>
          </cell>
          <cell r="D188" t="str">
            <v/>
          </cell>
          <cell r="E188" t="str">
            <v/>
          </cell>
          <cell r="F188" t="str">
            <v>Soldadura</v>
          </cell>
          <cell r="G188" t="str">
            <v/>
          </cell>
        </row>
        <row r="189">
          <cell r="A189" t="str">
            <v>Agente quimico 44</v>
          </cell>
          <cell r="B189" t="str">
            <v xml:space="preserve">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 xml:space="preserve">Benceno y, sus derivados tóxicos </v>
          </cell>
          <cell r="C190" t="str">
            <v>Efectos tóxicos agudos</v>
          </cell>
          <cell r="D190" t="str">
            <v/>
          </cell>
          <cell r="E190" t="str">
            <v/>
          </cell>
          <cell r="F190" t="str">
            <v>Efectos tóxicos agudos</v>
          </cell>
          <cell r="G190" t="str">
            <v/>
          </cell>
        </row>
        <row r="191">
          <cell r="A191" t="str">
            <v>Agente quimico 46</v>
          </cell>
          <cell r="B191" t="str">
            <v xml:space="preserve">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 xml:space="preserve">Efectos tóxicos agudos  </v>
          </cell>
          <cell r="D211" t="str">
            <v/>
          </cell>
          <cell r="E211" t="str">
            <v/>
          </cell>
          <cell r="F211" t="str">
            <v xml:space="preserve">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xml:space="preserve"> Edema pulmonar agudo</v>
          </cell>
          <cell r="D215" t="str">
            <v/>
          </cell>
          <cell r="E215" t="str">
            <v/>
          </cell>
          <cell r="F215" t="str">
            <v xml:space="preserve">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 xml:space="preserve">Carburos metálicos de tungsteno </v>
          </cell>
          <cell r="C225" t="str">
            <v>Otras rinitis alérgicas</v>
          </cell>
          <cell r="D225" t="str">
            <v/>
          </cell>
          <cell r="E225" t="str">
            <v/>
          </cell>
          <cell r="F225" t="str">
            <v>Otras rinitis alérgicas</v>
          </cell>
          <cell r="G225" t="str">
            <v/>
          </cell>
        </row>
        <row r="226">
          <cell r="A226" t="str">
            <v>Agente quimico 81</v>
          </cell>
          <cell r="B226" t="str">
            <v xml:space="preserve">Carburos metálicos de tungsteno </v>
          </cell>
          <cell r="C226" t="str">
            <v>Asma</v>
          </cell>
          <cell r="D226" t="str">
            <v/>
          </cell>
          <cell r="E226" t="str">
            <v/>
          </cell>
          <cell r="F226" t="str">
            <v>Asma</v>
          </cell>
          <cell r="G226" t="str">
            <v/>
          </cell>
        </row>
        <row r="227">
          <cell r="A227" t="str">
            <v>Agente quimico 82</v>
          </cell>
          <cell r="B227" t="str">
            <v xml:space="preserve">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xml:space="preserve"> Silicosis</v>
          </cell>
          <cell r="D338" t="str">
            <v/>
          </cell>
          <cell r="E338" t="str">
            <v/>
          </cell>
          <cell r="F338" t="str">
            <v xml:space="preserve">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0"/>
  <sheetViews>
    <sheetView showGridLines="0" zoomScale="80" zoomScaleNormal="80" workbookViewId="0">
      <selection activeCell="C2" sqref="C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51" t="s">
        <v>1290</v>
      </c>
      <c r="D2" s="52"/>
      <c r="E2" s="52"/>
      <c r="F2" s="52"/>
      <c r="G2" s="53"/>
      <c r="K2" s="9"/>
      <c r="L2" s="9"/>
      <c r="M2" s="9"/>
      <c r="V2" s="9"/>
      <c r="AB2" s="10"/>
      <c r="AC2" s="6"/>
      <c r="AD2" s="6"/>
    </row>
    <row r="3" spans="1:30" s="8" customFormat="1" ht="15" customHeight="1">
      <c r="A3" s="5"/>
      <c r="B3" s="6"/>
      <c r="C3" s="54" t="s">
        <v>1197</v>
      </c>
      <c r="D3" s="55"/>
      <c r="E3" s="55"/>
      <c r="F3" s="55"/>
      <c r="G3" s="56"/>
      <c r="K3" s="9"/>
      <c r="L3" s="9"/>
      <c r="M3" s="9"/>
      <c r="V3" s="9"/>
      <c r="AB3" s="10"/>
      <c r="AC3" s="6"/>
      <c r="AD3" s="6"/>
    </row>
    <row r="4" spans="1:30" s="8" customFormat="1" ht="15" customHeight="1" thickBot="1">
      <c r="A4" s="5"/>
      <c r="B4" s="6"/>
      <c r="C4" s="57" t="s">
        <v>1198</v>
      </c>
      <c r="D4" s="58"/>
      <c r="E4" s="58"/>
      <c r="F4" s="58"/>
      <c r="G4" s="59"/>
      <c r="K4" s="9"/>
      <c r="L4" s="9"/>
      <c r="M4" s="9"/>
      <c r="V4" s="9"/>
      <c r="AB4" s="10"/>
      <c r="AC4" s="6"/>
      <c r="AD4" s="6"/>
    </row>
    <row r="5" spans="1:30" s="8" customFormat="1" ht="11.25" customHeight="1">
      <c r="A5" s="5"/>
      <c r="B5" s="6"/>
      <c r="C5" s="11" t="s">
        <v>1196</v>
      </c>
      <c r="E5" s="175"/>
      <c r="F5" s="175"/>
      <c r="G5" s="175"/>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65" t="s">
        <v>11</v>
      </c>
      <c r="B8" s="168" t="s">
        <v>12</v>
      </c>
      <c r="C8" s="176" t="s">
        <v>0</v>
      </c>
      <c r="D8" s="176"/>
      <c r="E8" s="176"/>
      <c r="F8" s="176"/>
      <c r="G8" s="174" t="s">
        <v>1</v>
      </c>
      <c r="H8" s="177"/>
      <c r="I8" s="92"/>
      <c r="J8" s="178" t="s">
        <v>2</v>
      </c>
      <c r="K8" s="174" t="s">
        <v>3</v>
      </c>
      <c r="L8" s="174"/>
      <c r="M8" s="174"/>
      <c r="N8" s="174" t="s">
        <v>4</v>
      </c>
      <c r="O8" s="174"/>
      <c r="P8" s="174"/>
      <c r="Q8" s="174"/>
      <c r="R8" s="174"/>
      <c r="S8" s="174"/>
      <c r="T8" s="174"/>
      <c r="U8" s="174" t="s">
        <v>5</v>
      </c>
      <c r="V8" s="174" t="s">
        <v>6</v>
      </c>
      <c r="W8" s="177"/>
      <c r="X8" s="173" t="s">
        <v>7</v>
      </c>
      <c r="Y8" s="173"/>
      <c r="Z8" s="173"/>
      <c r="AA8" s="173"/>
      <c r="AB8" s="173"/>
      <c r="AC8" s="173"/>
      <c r="AD8" s="173"/>
    </row>
    <row r="9" spans="1:30" ht="15.75" customHeight="1" thickBot="1">
      <c r="A9" s="166"/>
      <c r="B9" s="169"/>
      <c r="C9" s="176"/>
      <c r="D9" s="176"/>
      <c r="E9" s="176"/>
      <c r="F9" s="176"/>
      <c r="G9" s="177"/>
      <c r="H9" s="177"/>
      <c r="I9" s="93"/>
      <c r="J9" s="179"/>
      <c r="K9" s="174"/>
      <c r="L9" s="174"/>
      <c r="M9" s="174"/>
      <c r="N9" s="174"/>
      <c r="O9" s="174"/>
      <c r="P9" s="174"/>
      <c r="Q9" s="174"/>
      <c r="R9" s="174"/>
      <c r="S9" s="174"/>
      <c r="T9" s="174"/>
      <c r="U9" s="177"/>
      <c r="V9" s="177"/>
      <c r="W9" s="177"/>
      <c r="X9" s="173"/>
      <c r="Y9" s="173"/>
      <c r="Z9" s="173"/>
      <c r="AA9" s="173"/>
      <c r="AB9" s="173"/>
      <c r="AC9" s="173"/>
      <c r="AD9" s="173"/>
    </row>
    <row r="10" spans="1:30" ht="39" thickBot="1">
      <c r="A10" s="167"/>
      <c r="B10" s="170"/>
      <c r="C10" s="24" t="s">
        <v>13</v>
      </c>
      <c r="D10" s="24" t="s">
        <v>14</v>
      </c>
      <c r="E10" s="24" t="s">
        <v>1077</v>
      </c>
      <c r="F10" s="24" t="s">
        <v>15</v>
      </c>
      <c r="G10" s="24" t="s">
        <v>16</v>
      </c>
      <c r="H10" s="24" t="s">
        <v>17</v>
      </c>
      <c r="I10" s="94"/>
      <c r="J10" s="180"/>
      <c r="K10" s="24" t="s">
        <v>18</v>
      </c>
      <c r="L10" s="24" t="s">
        <v>19</v>
      </c>
      <c r="M10" s="24" t="s">
        <v>20</v>
      </c>
      <c r="N10" s="24" t="s">
        <v>21</v>
      </c>
      <c r="O10" s="24" t="s">
        <v>22</v>
      </c>
      <c r="P10" s="24" t="s">
        <v>37</v>
      </c>
      <c r="Q10" s="24" t="s">
        <v>36</v>
      </c>
      <c r="R10" s="24" t="s">
        <v>23</v>
      </c>
      <c r="S10" s="24" t="s">
        <v>38</v>
      </c>
      <c r="T10" s="24" t="s">
        <v>24</v>
      </c>
      <c r="U10" s="24" t="s">
        <v>25</v>
      </c>
      <c r="V10" s="24" t="s">
        <v>39</v>
      </c>
      <c r="W10" s="24" t="s">
        <v>26</v>
      </c>
      <c r="X10" s="24" t="s">
        <v>8</v>
      </c>
      <c r="Y10" s="24" t="s">
        <v>9</v>
      </c>
      <c r="Z10" s="24" t="s">
        <v>10</v>
      </c>
      <c r="AA10" s="24" t="s">
        <v>31</v>
      </c>
      <c r="AB10" s="24" t="s">
        <v>27</v>
      </c>
      <c r="AC10" s="24" t="s">
        <v>28</v>
      </c>
      <c r="AD10" s="49" t="s">
        <v>29</v>
      </c>
    </row>
    <row r="11" spans="1:30" ht="15" customHeight="1" thickBot="1">
      <c r="A11" s="114" t="s">
        <v>1199</v>
      </c>
      <c r="B11" s="114" t="s">
        <v>1291</v>
      </c>
      <c r="C11" s="130" t="s">
        <v>1202</v>
      </c>
      <c r="D11" s="131" t="s">
        <v>1203</v>
      </c>
      <c r="E11" s="132" t="s">
        <v>1040</v>
      </c>
      <c r="F11" s="132" t="s">
        <v>1204</v>
      </c>
      <c r="G11" s="66" t="str">
        <f>VLOOKUP(H11,PELIGROS!A$1:G$445,2,0)</f>
        <v>Bacterias</v>
      </c>
      <c r="H11" s="62" t="s">
        <v>113</v>
      </c>
      <c r="I11" s="62" t="s">
        <v>1230</v>
      </c>
      <c r="J11" s="66" t="str">
        <f>VLOOKUP(H11,PELIGROS!A$2:G$445,3,0)</f>
        <v>Infecciones Bacterianas</v>
      </c>
      <c r="K11" s="65" t="s">
        <v>1205</v>
      </c>
      <c r="L11" s="66" t="str">
        <f>VLOOKUP(H11,PELIGROS!A$2:G$445,4,0)</f>
        <v>N/A</v>
      </c>
      <c r="M11" s="66" t="str">
        <f>VLOOKUP(H11,PELIGROS!A$2:G$445,5,0)</f>
        <v>Vacunación</v>
      </c>
      <c r="N11" s="65">
        <v>2</v>
      </c>
      <c r="O11" s="63">
        <v>3</v>
      </c>
      <c r="P11" s="63">
        <v>10</v>
      </c>
      <c r="Q11" s="63">
        <f>N11*O11</f>
        <v>6</v>
      </c>
      <c r="R11" s="63">
        <f>P11*Q11</f>
        <v>60</v>
      </c>
      <c r="S11" s="62" t="str">
        <f>IF(Q11=40,"MA-40",IF(Q11=30,"MA-30",IF(Q11=20,"A-20",IF(Q11=10,"A-10",IF(Q11=24,"MA-24",IF(Q11=18,"A-18",IF(Q11=12,"A-12",IF(Q11=6,"M-6",IF(Q11=8,"M-8",IF(Q11=6,"M-6",IF(Q11=4,"B-4",IF(Q11=2,"B-2",))))))))))))</f>
        <v>M-6</v>
      </c>
      <c r="T11" s="64" t="str">
        <f t="shared" ref="T11:T70" si="0">IF(R11&lt;=20,"IV",IF(R11&lt;=120,"III",IF(R11&lt;=500,"II",IF(R11&lt;=4000,"I"))))</f>
        <v>III</v>
      </c>
      <c r="U11" s="64" t="str">
        <f>IF(T11=0,"",IF(T11="IV","Aceptable",IF(T11="III","Mejorable",IF(T11="II","No Aceptable o Aceptable Con Control Especifico",IF(T11="I","No Aceptable","")))))</f>
        <v>Mejorable</v>
      </c>
      <c r="V11" s="133">
        <v>1</v>
      </c>
      <c r="W11" s="66" t="str">
        <f>VLOOKUP(H11,PELIGROS!A$2:G$445,6,0)</f>
        <v xml:space="preserve">Enfermedades Infectocontagiosas
</v>
      </c>
      <c r="X11" s="65"/>
      <c r="Y11" s="65"/>
      <c r="Z11" s="65"/>
      <c r="AA11" s="66"/>
      <c r="AB11" s="66" t="str">
        <f>VLOOKUP(H11,PELIGROS!A$2:G$445,7,0)</f>
        <v>Autocuidado</v>
      </c>
      <c r="AC11" s="133" t="s">
        <v>1206</v>
      </c>
      <c r="AD11" s="136" t="s">
        <v>1207</v>
      </c>
    </row>
    <row r="12" spans="1:30" ht="26.25" thickBot="1">
      <c r="A12" s="115"/>
      <c r="B12" s="115"/>
      <c r="C12" s="130"/>
      <c r="D12" s="131"/>
      <c r="E12" s="132"/>
      <c r="F12" s="132"/>
      <c r="G12" s="71" t="str">
        <f>VLOOKUP(H12,PELIGROS!A$1:G$445,2,0)</f>
        <v>Virus</v>
      </c>
      <c r="H12" s="67" t="s">
        <v>122</v>
      </c>
      <c r="I12" s="67" t="s">
        <v>1230</v>
      </c>
      <c r="J12" s="71" t="str">
        <f>VLOOKUP(H12,PELIGROS!A$2:G$445,3,0)</f>
        <v>Infecciones Virales</v>
      </c>
      <c r="K12" s="70" t="s">
        <v>1205</v>
      </c>
      <c r="L12" s="71" t="str">
        <f>VLOOKUP(H12,PELIGROS!A$2:G$445,4,0)</f>
        <v>N/A</v>
      </c>
      <c r="M12" s="71" t="str">
        <f>VLOOKUP(H12,PELIGROS!A$2:G$445,5,0)</f>
        <v>Vacunación</v>
      </c>
      <c r="N12" s="70">
        <v>2</v>
      </c>
      <c r="O12" s="68">
        <v>3</v>
      </c>
      <c r="P12" s="68">
        <v>10</v>
      </c>
      <c r="Q12" s="68">
        <f t="shared" ref="Q12:Q70" si="1">N12*O12</f>
        <v>6</v>
      </c>
      <c r="R12" s="68">
        <f t="shared" ref="R12:R70" si="2">P12*Q12</f>
        <v>60</v>
      </c>
      <c r="S12" s="67" t="str">
        <f t="shared" ref="S12:S70" si="3">IF(Q12=40,"MA-40",IF(Q12=30,"MA-30",IF(Q12=20,"A-20",IF(Q12=10,"A-10",IF(Q12=24,"MA-24",IF(Q12=18,"A-18",IF(Q12=12,"A-12",IF(Q12=6,"M-6",IF(Q12=8,"M-8",IF(Q12=6,"M-6",IF(Q12=4,"B-4",IF(Q12=2,"B-2",))))))))))))</f>
        <v>M-6</v>
      </c>
      <c r="T12" s="69" t="str">
        <f t="shared" si="0"/>
        <v>III</v>
      </c>
      <c r="U12" s="69" t="str">
        <f t="shared" ref="U12:U70" si="4">IF(T12=0,"",IF(T12="IV","Aceptable",IF(T12="III","Mejorable",IF(T12="II","No Aceptable o Aceptable Con Control Especifico",IF(T12="I","No Aceptable","")))))</f>
        <v>Mejorable</v>
      </c>
      <c r="V12" s="134"/>
      <c r="W12" s="71" t="str">
        <f>VLOOKUP(H12,PELIGROS!A$2:G$445,6,0)</f>
        <v xml:space="preserve">Enfermedades Infectocontagiosas
</v>
      </c>
      <c r="X12" s="70"/>
      <c r="Y12" s="70"/>
      <c r="Z12" s="70"/>
      <c r="AA12" s="71"/>
      <c r="AB12" s="71" t="str">
        <f>VLOOKUP(H12,PELIGROS!A$2:G$445,7,0)</f>
        <v>Autocuidado</v>
      </c>
      <c r="AC12" s="134"/>
      <c r="AD12" s="137"/>
    </row>
    <row r="13" spans="1:30" ht="51.75" thickBot="1">
      <c r="A13" s="115"/>
      <c r="B13" s="115"/>
      <c r="C13" s="130"/>
      <c r="D13" s="131"/>
      <c r="E13" s="132"/>
      <c r="F13" s="132"/>
      <c r="G13" s="71" t="str">
        <f>VLOOKUP(H13,PELIGROS!A$1:G$445,2,0)</f>
        <v>INFRAROJA, ULTRAVIOLETA, VISIBLE, RADIOFRECUENCIA, MICROONDAS, LASER</v>
      </c>
      <c r="H13" s="67" t="s">
        <v>67</v>
      </c>
      <c r="I13" s="67" t="s">
        <v>1237</v>
      </c>
      <c r="J13" s="71" t="str">
        <f>VLOOKUP(H13,PELIGROS!A$2:G$445,3,0)</f>
        <v>CÁNCER, LESIONES DÉRMICAS Y OCULARES</v>
      </c>
      <c r="K13" s="70" t="s">
        <v>1205</v>
      </c>
      <c r="L13" s="71" t="str">
        <f>VLOOKUP(H13,PELIGROS!A$2:G$445,4,0)</f>
        <v>Inspecciones planeadas e inspecciones no planeadas, procedimientos de programas de seguridad y salud en el trabajo</v>
      </c>
      <c r="M13" s="71" t="str">
        <f>VLOOKUP(H13,PELIGROS!A$2:G$445,5,0)</f>
        <v>PROGRAMA BLOQUEADOR SOLAR</v>
      </c>
      <c r="N13" s="70">
        <v>2</v>
      </c>
      <c r="O13" s="68">
        <v>2</v>
      </c>
      <c r="P13" s="68">
        <v>10</v>
      </c>
      <c r="Q13" s="68">
        <f t="shared" si="1"/>
        <v>4</v>
      </c>
      <c r="R13" s="68">
        <f t="shared" si="2"/>
        <v>40</v>
      </c>
      <c r="S13" s="67" t="str">
        <f t="shared" si="3"/>
        <v>B-4</v>
      </c>
      <c r="T13" s="69" t="str">
        <f t="shared" si="0"/>
        <v>III</v>
      </c>
      <c r="U13" s="69" t="str">
        <f t="shared" si="4"/>
        <v>Mejorable</v>
      </c>
      <c r="V13" s="134"/>
      <c r="W13" s="71" t="str">
        <f>VLOOKUP(H13,PELIGROS!A$2:G$445,6,0)</f>
        <v>CÁNCER</v>
      </c>
      <c r="X13" s="70"/>
      <c r="Y13" s="70"/>
      <c r="Z13" s="70"/>
      <c r="AA13" s="71"/>
      <c r="AB13" s="71" t="str">
        <f>VLOOKUP(H13,PELIGROS!A$2:G$445,7,0)</f>
        <v>N/A</v>
      </c>
      <c r="AC13" s="70" t="s">
        <v>1208</v>
      </c>
      <c r="AD13" s="137"/>
    </row>
    <row r="14" spans="1:30" ht="44.25" customHeight="1" thickBot="1">
      <c r="A14" s="115"/>
      <c r="B14" s="115"/>
      <c r="C14" s="130"/>
      <c r="D14" s="131"/>
      <c r="E14" s="132"/>
      <c r="F14" s="132"/>
      <c r="G14" s="71" t="str">
        <f>VLOOKUP(H14,PELIGROS!A$1:G$445,2,0)</f>
        <v>CONCENTRACIÓN EN ACTIVIDADES DE ALTO DESEMPEÑO MENTAL</v>
      </c>
      <c r="H14" s="67" t="s">
        <v>72</v>
      </c>
      <c r="I14" s="67" t="s">
        <v>1231</v>
      </c>
      <c r="J14" s="71" t="str">
        <f>VLOOKUP(H14,PELIGROS!A$2:G$445,3,0)</f>
        <v>ESTRÉS, CEFALEA, IRRITABILIDAD</v>
      </c>
      <c r="K14" s="70" t="s">
        <v>1205</v>
      </c>
      <c r="L14" s="71" t="str">
        <f>VLOOKUP(H14,PELIGROS!A$2:G$445,4,0)</f>
        <v>N/A</v>
      </c>
      <c r="M14" s="71" t="str">
        <f>VLOOKUP(H14,PELIGROS!A$2:G$445,5,0)</f>
        <v>PVE PSICOSOCIAL</v>
      </c>
      <c r="N14" s="70">
        <v>2</v>
      </c>
      <c r="O14" s="68">
        <v>3</v>
      </c>
      <c r="P14" s="68">
        <v>10</v>
      </c>
      <c r="Q14" s="68">
        <f t="shared" si="1"/>
        <v>6</v>
      </c>
      <c r="R14" s="68">
        <f t="shared" si="2"/>
        <v>60</v>
      </c>
      <c r="S14" s="67" t="str">
        <f t="shared" si="3"/>
        <v>M-6</v>
      </c>
      <c r="T14" s="69" t="str">
        <f t="shared" si="0"/>
        <v>III</v>
      </c>
      <c r="U14" s="69" t="str">
        <f t="shared" si="4"/>
        <v>Mejorable</v>
      </c>
      <c r="V14" s="134"/>
      <c r="W14" s="71" t="str">
        <f>VLOOKUP(H14,PELIGROS!A$2:G$445,6,0)</f>
        <v>ESTRÉS</v>
      </c>
      <c r="X14" s="70"/>
      <c r="Y14" s="70"/>
      <c r="Z14" s="70"/>
      <c r="AA14" s="71"/>
      <c r="AB14" s="71" t="str">
        <f>VLOOKUP(H14,PELIGROS!A$2:G$445,7,0)</f>
        <v>N/A</v>
      </c>
      <c r="AC14" s="134" t="s">
        <v>1209</v>
      </c>
      <c r="AD14" s="137"/>
    </row>
    <row r="15" spans="1:30" ht="44.25" customHeight="1" thickBot="1">
      <c r="A15" s="115"/>
      <c r="B15" s="115"/>
      <c r="C15" s="130"/>
      <c r="D15" s="131"/>
      <c r="E15" s="132"/>
      <c r="F15" s="132"/>
      <c r="G15" s="71" t="str">
        <f>VLOOKUP(H15,PELIGROS!A$1:G$445,2,0)</f>
        <v>NATURALEZA DE LA TAREA</v>
      </c>
      <c r="H15" s="67" t="s">
        <v>76</v>
      </c>
      <c r="I15" s="67" t="s">
        <v>1231</v>
      </c>
      <c r="J15" s="71" t="str">
        <f>VLOOKUP(H15,PELIGROS!A$2:G$445,3,0)</f>
        <v>ESTRÉS,  TRANSTORNOS DEL SUEÑO</v>
      </c>
      <c r="K15" s="70" t="s">
        <v>1205</v>
      </c>
      <c r="L15" s="71" t="str">
        <f>VLOOKUP(H15,PELIGROS!A$2:G$445,4,0)</f>
        <v>N/A</v>
      </c>
      <c r="M15" s="71" t="str">
        <f>VLOOKUP(H15,PELIGROS!A$2:G$445,5,0)</f>
        <v>PVE PSICOSOCIAL</v>
      </c>
      <c r="N15" s="70">
        <v>2</v>
      </c>
      <c r="O15" s="68">
        <v>3</v>
      </c>
      <c r="P15" s="68">
        <v>10</v>
      </c>
      <c r="Q15" s="68">
        <f t="shared" si="1"/>
        <v>6</v>
      </c>
      <c r="R15" s="68">
        <f t="shared" si="2"/>
        <v>60</v>
      </c>
      <c r="S15" s="67" t="str">
        <f t="shared" si="3"/>
        <v>M-6</v>
      </c>
      <c r="T15" s="69" t="str">
        <f t="shared" si="0"/>
        <v>III</v>
      </c>
      <c r="U15" s="69" t="str">
        <f t="shared" si="4"/>
        <v>Mejorable</v>
      </c>
      <c r="V15" s="134"/>
      <c r="W15" s="71" t="str">
        <f>VLOOKUP(H15,PELIGROS!A$2:G$445,6,0)</f>
        <v>ESTRÉS</v>
      </c>
      <c r="X15" s="70"/>
      <c r="Y15" s="70"/>
      <c r="Z15" s="70"/>
      <c r="AA15" s="71"/>
      <c r="AB15" s="71" t="str">
        <f>VLOOKUP(H15,PELIGROS!A$2:G$445,7,0)</f>
        <v>N/A</v>
      </c>
      <c r="AC15" s="134"/>
      <c r="AD15" s="137"/>
    </row>
    <row r="16" spans="1:30" ht="54" customHeight="1" thickBot="1">
      <c r="A16" s="115"/>
      <c r="B16" s="115"/>
      <c r="C16" s="130"/>
      <c r="D16" s="131"/>
      <c r="E16" s="132"/>
      <c r="F16" s="132"/>
      <c r="G16" s="71" t="str">
        <f>VLOOKUP(H16,PELIGROS!A$1:G$445,2,0)</f>
        <v>Higiene Muscular</v>
      </c>
      <c r="H16" s="67" t="s">
        <v>483</v>
      </c>
      <c r="I16" s="67" t="s">
        <v>1232</v>
      </c>
      <c r="J16" s="71" t="str">
        <f>VLOOKUP(H16,PELIGROS!A$2:G$445,3,0)</f>
        <v>Lesiones Musculoesqueléticas</v>
      </c>
      <c r="K16" s="70" t="s">
        <v>1210</v>
      </c>
      <c r="L16" s="71" t="str">
        <f>VLOOKUP(H16,PELIGROS!A$2:G$445,4,0)</f>
        <v>N/A</v>
      </c>
      <c r="M16" s="71" t="str">
        <f>VLOOKUP(H16,PELIGROS!A$2:G$445,5,0)</f>
        <v>N/A</v>
      </c>
      <c r="N16" s="70">
        <v>2</v>
      </c>
      <c r="O16" s="68">
        <v>3</v>
      </c>
      <c r="P16" s="68">
        <v>10</v>
      </c>
      <c r="Q16" s="68">
        <f t="shared" si="1"/>
        <v>6</v>
      </c>
      <c r="R16" s="68">
        <f t="shared" si="2"/>
        <v>60</v>
      </c>
      <c r="S16" s="67" t="str">
        <f t="shared" si="3"/>
        <v>M-6</v>
      </c>
      <c r="T16" s="69" t="str">
        <f t="shared" si="0"/>
        <v>III</v>
      </c>
      <c r="U16" s="69" t="str">
        <f t="shared" si="4"/>
        <v>Mejorable</v>
      </c>
      <c r="V16" s="134"/>
      <c r="W16" s="71" t="str">
        <f>VLOOKUP(H16,PELIGROS!A$2:G$445,6,0)</f>
        <v xml:space="preserve">Enfermedades Osteomusculares
</v>
      </c>
      <c r="X16" s="70"/>
      <c r="Y16" s="70"/>
      <c r="Z16" s="70"/>
      <c r="AA16" s="71"/>
      <c r="AB16" s="71" t="str">
        <f>VLOOKUP(H16,PELIGROS!A$2:G$445,7,0)</f>
        <v>Prevención en lesiones osteomusculares, líderes de pausas activas</v>
      </c>
      <c r="AC16" s="70" t="s">
        <v>1211</v>
      </c>
      <c r="AD16" s="137"/>
    </row>
    <row r="17" spans="1:30" ht="51.75" thickBot="1">
      <c r="A17" s="115"/>
      <c r="B17" s="115"/>
      <c r="C17" s="130"/>
      <c r="D17" s="131"/>
      <c r="E17" s="132"/>
      <c r="F17" s="132"/>
      <c r="G17" s="71" t="str">
        <f>VLOOKUP(H17,PELIGROS!A$1:G$445,2,0)</f>
        <v>Atropellamiento, Envestir</v>
      </c>
      <c r="H17" s="67" t="s">
        <v>1187</v>
      </c>
      <c r="I17" s="67" t="s">
        <v>1234</v>
      </c>
      <c r="J17" s="71" t="str">
        <f>VLOOKUP(H17,PELIGROS!A$2:G$445,3,0)</f>
        <v>Lesiones, pérdidas materiales, muerte</v>
      </c>
      <c r="K17" s="70" t="s">
        <v>1205</v>
      </c>
      <c r="L17" s="71" t="str">
        <f>VLOOKUP(H17,PELIGROS!A$2:G$445,4,0)</f>
        <v>Inspecciones planeadas e inspecciones no planeadas, procedimientos de programas de seguridad y salud en el trabajo</v>
      </c>
      <c r="M17" s="71" t="str">
        <f>VLOOKUP(H17,PELIGROS!A$2:G$445,5,0)</f>
        <v>Programa de seguridad vial, señalización</v>
      </c>
      <c r="N17" s="70">
        <v>2</v>
      </c>
      <c r="O17" s="68">
        <v>2</v>
      </c>
      <c r="P17" s="68">
        <v>60</v>
      </c>
      <c r="Q17" s="68">
        <f t="shared" si="1"/>
        <v>4</v>
      </c>
      <c r="R17" s="68">
        <f t="shared" si="2"/>
        <v>240</v>
      </c>
      <c r="S17" s="67" t="str">
        <f t="shared" si="3"/>
        <v>B-4</v>
      </c>
      <c r="T17" s="69" t="str">
        <f t="shared" si="0"/>
        <v>II</v>
      </c>
      <c r="U17" s="69" t="str">
        <f t="shared" si="4"/>
        <v>No Aceptable o Aceptable Con Control Especifico</v>
      </c>
      <c r="V17" s="134"/>
      <c r="W17" s="71" t="str">
        <f>VLOOKUP(H17,PELIGROS!A$2:G$445,6,0)</f>
        <v>Muerte</v>
      </c>
      <c r="X17" s="70"/>
      <c r="Y17" s="70"/>
      <c r="Z17" s="70"/>
      <c r="AA17" s="71"/>
      <c r="AB17" s="71" t="str">
        <f>VLOOKUP(H17,PELIGROS!A$2:G$445,7,0)</f>
        <v>Seguridad vial y manejo defensivo, aseguramiento de áreas de trabajo</v>
      </c>
      <c r="AC17" s="70" t="s">
        <v>1212</v>
      </c>
      <c r="AD17" s="137"/>
    </row>
    <row r="18" spans="1:30" ht="41.25" thickBot="1">
      <c r="A18" s="115"/>
      <c r="B18" s="115"/>
      <c r="C18" s="130"/>
      <c r="D18" s="131"/>
      <c r="E18" s="132"/>
      <c r="F18" s="132"/>
      <c r="G18" s="71" t="str">
        <f>VLOOKUP(H18,PELIGROS!A$1:G$445,2,0)</f>
        <v>Superficies de trabajo irregulares o deslizantes</v>
      </c>
      <c r="H18" s="67" t="s">
        <v>597</v>
      </c>
      <c r="I18" s="67" t="s">
        <v>1234</v>
      </c>
      <c r="J18" s="71" t="str">
        <f>VLOOKUP(H18,PELIGROS!A$2:G$445,3,0)</f>
        <v>Caidas del mismo nivel, fracturas, golpe con objetos, caídas de objetos, obstrucción de rutas de evacuación</v>
      </c>
      <c r="K18" s="70" t="s">
        <v>1205</v>
      </c>
      <c r="L18" s="71" t="str">
        <f>VLOOKUP(H18,PELIGROS!A$2:G$445,4,0)</f>
        <v>N/A</v>
      </c>
      <c r="M18" s="71" t="str">
        <f>VLOOKUP(H18,PELIGROS!A$2:G$445,5,0)</f>
        <v>N/A</v>
      </c>
      <c r="N18" s="70">
        <v>2</v>
      </c>
      <c r="O18" s="68">
        <v>3</v>
      </c>
      <c r="P18" s="68">
        <v>25</v>
      </c>
      <c r="Q18" s="68">
        <f t="shared" si="1"/>
        <v>6</v>
      </c>
      <c r="R18" s="68">
        <f t="shared" si="2"/>
        <v>150</v>
      </c>
      <c r="S18" s="67" t="str">
        <f t="shared" si="3"/>
        <v>M-6</v>
      </c>
      <c r="T18" s="69" t="str">
        <f t="shared" si="0"/>
        <v>II</v>
      </c>
      <c r="U18" s="69" t="str">
        <f t="shared" si="4"/>
        <v>No Aceptable o Aceptable Con Control Especifico</v>
      </c>
      <c r="V18" s="134"/>
      <c r="W18" s="71" t="str">
        <f>VLOOKUP(H18,PELIGROS!A$2:G$445,6,0)</f>
        <v>Caídas de distinto nivel</v>
      </c>
      <c r="X18" s="70"/>
      <c r="Y18" s="70"/>
      <c r="Z18" s="70"/>
      <c r="AA18" s="71"/>
      <c r="AB18" s="71" t="str">
        <f>VLOOKUP(H18,PELIGROS!A$2:G$445,7,0)</f>
        <v>Pautas Básicas en orden y aseo en el lugar de trabajo, actos y condiciones inseguras</v>
      </c>
      <c r="AC18" s="70" t="s">
        <v>1213</v>
      </c>
      <c r="AD18" s="137"/>
    </row>
    <row r="19" spans="1:30" ht="90" thickBot="1">
      <c r="A19" s="115"/>
      <c r="B19" s="115"/>
      <c r="C19" s="130"/>
      <c r="D19" s="131"/>
      <c r="E19" s="132"/>
      <c r="F19" s="132"/>
      <c r="G19" s="71" t="str">
        <f>VLOOKUP(H19,PELIGROS!A$1:G$445,2,0)</f>
        <v>MANTENIMIENTO DE PUENTE GRUAS, LIMPIEZA DE CANALES, MANTENIMIENTO DE INSTALACIONES LOCATIVAS, MANTENIMIENTO Y REPARACIÓN DE POZOS</v>
      </c>
      <c r="H19" s="67" t="s">
        <v>624</v>
      </c>
      <c r="I19" s="67" t="s">
        <v>1234</v>
      </c>
      <c r="J19" s="71" t="str">
        <f>VLOOKUP(H19,PELIGROS!A$2:G$445,3,0)</f>
        <v>LESIONES, FRACTURAS, MUERTE</v>
      </c>
      <c r="K19" s="70" t="s">
        <v>1205</v>
      </c>
      <c r="L19" s="71" t="str">
        <f>VLOOKUP(H19,PELIGROS!A$2:G$445,4,0)</f>
        <v>Inspecciones planeadas e inspecciones no planeadas, procedimientos de programas de seguridad y salud en el trabajo</v>
      </c>
      <c r="M19" s="71" t="str">
        <f>VLOOKUP(H19,PELIGROS!A$2:G$445,5,0)</f>
        <v>EPP</v>
      </c>
      <c r="N19" s="70">
        <v>2</v>
      </c>
      <c r="O19" s="68">
        <v>1</v>
      </c>
      <c r="P19" s="68">
        <v>10</v>
      </c>
      <c r="Q19" s="68">
        <f t="shared" si="1"/>
        <v>2</v>
      </c>
      <c r="R19" s="68">
        <f t="shared" si="2"/>
        <v>20</v>
      </c>
      <c r="S19" s="67" t="str">
        <f t="shared" si="3"/>
        <v>B-2</v>
      </c>
      <c r="T19" s="69" t="str">
        <f t="shared" si="0"/>
        <v>IV</v>
      </c>
      <c r="U19" s="69" t="str">
        <f t="shared" si="4"/>
        <v>Aceptable</v>
      </c>
      <c r="V19" s="134"/>
      <c r="W19" s="71" t="str">
        <f>VLOOKUP(H19,PELIGROS!A$2:G$445,6,0)</f>
        <v>MUERTE</v>
      </c>
      <c r="X19" s="70"/>
      <c r="Y19" s="70"/>
      <c r="Z19" s="70"/>
      <c r="AA19" s="71"/>
      <c r="AB19" s="71" t="str">
        <f>VLOOKUP(H19,PELIGROS!A$2:G$445,7,0)</f>
        <v>CERTIFICACIÓN Y/O ENTRENAMIENTO EN TRABAJO SEGURO EN ALTURAS; DILGENCIAMIENTO DE PERMISO DE TRABAJO; USO Y MANEJO ADECUADO DE E.P.P.; ARME Y DESARME DE ANDAMIOS</v>
      </c>
      <c r="AC19" s="70"/>
      <c r="AD19" s="137"/>
    </row>
    <row r="20" spans="1:30" ht="64.5" thickBot="1">
      <c r="A20" s="115"/>
      <c r="B20" s="115"/>
      <c r="C20" s="130"/>
      <c r="D20" s="131"/>
      <c r="E20" s="132"/>
      <c r="F20" s="132"/>
      <c r="G20" s="71" t="str">
        <f>VLOOKUP(H20,PELIGROS!A$1:G$445,2,0)</f>
        <v>Atraco, golpiza, atentados y secuestrados</v>
      </c>
      <c r="H20" s="67" t="s">
        <v>57</v>
      </c>
      <c r="I20" s="67" t="s">
        <v>1234</v>
      </c>
      <c r="J20" s="71" t="str">
        <f>VLOOKUP(H20,PELIGROS!A$2:G$445,3,0)</f>
        <v>Estrés, golpes, Secuestros</v>
      </c>
      <c r="K20" s="70" t="s">
        <v>1205</v>
      </c>
      <c r="L20" s="71" t="str">
        <f>VLOOKUP(H20,PELIGROS!A$2:G$445,4,0)</f>
        <v>Inspecciones planeadas e inspecciones no planeadas, procedimientos de programas de seguridad y salud en el trabajo</v>
      </c>
      <c r="M20" s="71" t="str">
        <f>VLOOKUP(H20,PELIGROS!A$2:G$445,5,0)</f>
        <v xml:space="preserve">Uniformes Corporativos, Caquetas corporativas, Carnetización
</v>
      </c>
      <c r="N20" s="70">
        <v>2</v>
      </c>
      <c r="O20" s="68">
        <v>2</v>
      </c>
      <c r="P20" s="68">
        <v>60</v>
      </c>
      <c r="Q20" s="68">
        <f t="shared" si="1"/>
        <v>4</v>
      </c>
      <c r="R20" s="68">
        <f t="shared" si="2"/>
        <v>240</v>
      </c>
      <c r="S20" s="67" t="str">
        <f t="shared" si="3"/>
        <v>B-4</v>
      </c>
      <c r="T20" s="69" t="str">
        <f t="shared" si="0"/>
        <v>II</v>
      </c>
      <c r="U20" s="69" t="str">
        <f t="shared" si="4"/>
        <v>No Aceptable o Aceptable Con Control Especifico</v>
      </c>
      <c r="V20" s="134"/>
      <c r="W20" s="71" t="str">
        <f>VLOOKUP(H20,PELIGROS!A$2:G$445,6,0)</f>
        <v>Secuestros</v>
      </c>
      <c r="X20" s="70"/>
      <c r="Y20" s="70"/>
      <c r="Z20" s="70"/>
      <c r="AA20" s="71"/>
      <c r="AB20" s="71" t="str">
        <f>VLOOKUP(H20,PELIGROS!A$2:G$445,7,0)</f>
        <v>N/A</v>
      </c>
      <c r="AC20" s="70" t="s">
        <v>1214</v>
      </c>
      <c r="AD20" s="137"/>
    </row>
    <row r="21" spans="1:30" ht="51.75" thickBot="1">
      <c r="A21" s="115"/>
      <c r="B21" s="115"/>
      <c r="C21" s="130"/>
      <c r="D21" s="131"/>
      <c r="E21" s="132"/>
      <c r="F21" s="132"/>
      <c r="G21" s="76" t="str">
        <f>VLOOKUP(H21,PELIGROS!A$1:G$445,2,0)</f>
        <v>SISMOS, INCENDIOS, INUNDACIONES, TERREMOTOS, VENDAVALES, DERRUMBE</v>
      </c>
      <c r="H21" s="72" t="s">
        <v>62</v>
      </c>
      <c r="I21" s="72" t="s">
        <v>1235</v>
      </c>
      <c r="J21" s="76" t="str">
        <f>VLOOKUP(H21,PELIGROS!A$2:G$445,3,0)</f>
        <v>SISMOS, INCENDIOS, INUNDACIONES, TERREMOTOS, VENDAVALES</v>
      </c>
      <c r="K21" s="75" t="s">
        <v>1215</v>
      </c>
      <c r="L21" s="76" t="str">
        <f>VLOOKUP(H21,PELIGROS!A$2:G$445,4,0)</f>
        <v>Inspecciones planeadas e inspecciones no planeadas, procedimientos de programas de seguridad y salud en el trabajo</v>
      </c>
      <c r="M21" s="76" t="str">
        <f>VLOOKUP(H21,PELIGROS!A$2:G$445,5,0)</f>
        <v>BRIGADAS DE EMERGENCIAS</v>
      </c>
      <c r="N21" s="75">
        <v>2</v>
      </c>
      <c r="O21" s="73">
        <v>1</v>
      </c>
      <c r="P21" s="73">
        <v>100</v>
      </c>
      <c r="Q21" s="73">
        <f t="shared" si="1"/>
        <v>2</v>
      </c>
      <c r="R21" s="73">
        <f t="shared" si="2"/>
        <v>200</v>
      </c>
      <c r="S21" s="72" t="str">
        <f t="shared" si="3"/>
        <v>B-2</v>
      </c>
      <c r="T21" s="74" t="str">
        <f t="shared" si="0"/>
        <v>II</v>
      </c>
      <c r="U21" s="74" t="str">
        <f t="shared" si="4"/>
        <v>No Aceptable o Aceptable Con Control Especifico</v>
      </c>
      <c r="V21" s="135"/>
      <c r="W21" s="76" t="str">
        <f>VLOOKUP(H21,PELIGROS!A$2:G$445,6,0)</f>
        <v>MUERTE</v>
      </c>
      <c r="X21" s="75"/>
      <c r="Y21" s="75"/>
      <c r="Z21" s="75"/>
      <c r="AA21" s="76" t="s">
        <v>1216</v>
      </c>
      <c r="AB21" s="76" t="str">
        <f>VLOOKUP(H21,PELIGROS!A$2:G$445,7,0)</f>
        <v>ENTRENAMIENTO DE LA BRIGADA; DIVULGACIÓN DE PLAN DE EMERGENCIA</v>
      </c>
      <c r="AC21" s="75" t="s">
        <v>1217</v>
      </c>
      <c r="AD21" s="138"/>
    </row>
    <row r="22" spans="1:30" ht="26.25" thickBot="1">
      <c r="A22" s="115"/>
      <c r="B22" s="115"/>
      <c r="C22" s="153" t="s">
        <v>1220</v>
      </c>
      <c r="D22" s="154" t="s">
        <v>1221</v>
      </c>
      <c r="E22" s="155" t="s">
        <v>1051</v>
      </c>
      <c r="F22" s="155" t="s">
        <v>1222</v>
      </c>
      <c r="G22" s="80" t="str">
        <f>VLOOKUP(H22,PELIGROS!A$1:G$445,2,0)</f>
        <v>Bacterias</v>
      </c>
      <c r="H22" s="35" t="s">
        <v>113</v>
      </c>
      <c r="I22" s="35" t="s">
        <v>1230</v>
      </c>
      <c r="J22" s="80" t="str">
        <f>VLOOKUP(H22,PELIGROS!A$2:G$445,3,0)</f>
        <v>Infecciones Bacterianas</v>
      </c>
      <c r="K22" s="79" t="s">
        <v>1205</v>
      </c>
      <c r="L22" s="80" t="str">
        <f>VLOOKUP(H22,PELIGROS!A$2:G$445,4,0)</f>
        <v>N/A</v>
      </c>
      <c r="M22" s="80" t="str">
        <f>VLOOKUP(H22,PELIGROS!A$2:G$445,5,0)</f>
        <v>Vacunación</v>
      </c>
      <c r="N22" s="79">
        <v>2</v>
      </c>
      <c r="O22" s="77">
        <v>3</v>
      </c>
      <c r="P22" s="77">
        <v>10</v>
      </c>
      <c r="Q22" s="77">
        <f t="shared" si="1"/>
        <v>6</v>
      </c>
      <c r="R22" s="77">
        <f t="shared" si="2"/>
        <v>60</v>
      </c>
      <c r="S22" s="35" t="str">
        <f t="shared" si="3"/>
        <v>M-6</v>
      </c>
      <c r="T22" s="78" t="str">
        <f t="shared" si="0"/>
        <v>III</v>
      </c>
      <c r="U22" s="78" t="str">
        <f t="shared" si="4"/>
        <v>Mejorable</v>
      </c>
      <c r="V22" s="148">
        <v>3</v>
      </c>
      <c r="W22" s="80" t="str">
        <f>VLOOKUP(H22,PELIGROS!A$2:G$445,6,0)</f>
        <v xml:space="preserve">Enfermedades Infectocontagiosas
</v>
      </c>
      <c r="X22" s="79"/>
      <c r="Y22" s="79"/>
      <c r="Z22" s="79"/>
      <c r="AA22" s="80"/>
      <c r="AB22" s="80" t="str">
        <f>VLOOKUP(H22,PELIGROS!A$2:G$445,7,0)</f>
        <v>Autocuidado</v>
      </c>
      <c r="AC22" s="148" t="s">
        <v>1206</v>
      </c>
      <c r="AD22" s="150" t="s">
        <v>1207</v>
      </c>
    </row>
    <row r="23" spans="1:30" ht="26.25" thickBot="1">
      <c r="A23" s="115"/>
      <c r="B23" s="115"/>
      <c r="C23" s="153"/>
      <c r="D23" s="154"/>
      <c r="E23" s="155"/>
      <c r="F23" s="155"/>
      <c r="G23" s="84" t="str">
        <f>VLOOKUP(H23,PELIGROS!A$1:G$445,2,0)</f>
        <v>Virus</v>
      </c>
      <c r="H23" s="36" t="s">
        <v>122</v>
      </c>
      <c r="I23" s="36" t="s">
        <v>1230</v>
      </c>
      <c r="J23" s="84" t="str">
        <f>VLOOKUP(H23,PELIGROS!A$2:G$445,3,0)</f>
        <v>Infecciones Virales</v>
      </c>
      <c r="K23" s="82" t="s">
        <v>1205</v>
      </c>
      <c r="L23" s="84" t="str">
        <f>VLOOKUP(H23,PELIGROS!A$2:G$445,4,0)</f>
        <v>N/A</v>
      </c>
      <c r="M23" s="84" t="str">
        <f>VLOOKUP(H23,PELIGROS!A$2:G$445,5,0)</f>
        <v>Vacunación</v>
      </c>
      <c r="N23" s="82">
        <v>2</v>
      </c>
      <c r="O23" s="17">
        <v>3</v>
      </c>
      <c r="P23" s="17">
        <v>10</v>
      </c>
      <c r="Q23" s="17">
        <f t="shared" si="1"/>
        <v>6</v>
      </c>
      <c r="R23" s="17">
        <f t="shared" si="2"/>
        <v>60</v>
      </c>
      <c r="S23" s="36" t="str">
        <f t="shared" si="3"/>
        <v>M-6</v>
      </c>
      <c r="T23" s="81" t="str">
        <f t="shared" si="0"/>
        <v>III</v>
      </c>
      <c r="U23" s="81" t="str">
        <f t="shared" si="4"/>
        <v>Mejorable</v>
      </c>
      <c r="V23" s="149"/>
      <c r="W23" s="84" t="str">
        <f>VLOOKUP(H23,PELIGROS!A$2:G$445,6,0)</f>
        <v xml:space="preserve">Enfermedades Infectocontagiosas
</v>
      </c>
      <c r="X23" s="82"/>
      <c r="Y23" s="82"/>
      <c r="Z23" s="82"/>
      <c r="AA23" s="84"/>
      <c r="AB23" s="84" t="str">
        <f>VLOOKUP(H23,PELIGROS!A$2:G$445,7,0)</f>
        <v>Autocuidado</v>
      </c>
      <c r="AC23" s="149"/>
      <c r="AD23" s="151"/>
    </row>
    <row r="24" spans="1:30" ht="51.75" thickBot="1">
      <c r="A24" s="115"/>
      <c r="B24" s="115"/>
      <c r="C24" s="153"/>
      <c r="D24" s="154"/>
      <c r="E24" s="155"/>
      <c r="F24" s="155"/>
      <c r="G24" s="84" t="str">
        <f>VLOOKUP(H24,PELIGROS!A$1:G$445,2,0)</f>
        <v>MAQUINARIA O EQUIPO</v>
      </c>
      <c r="H24" s="36" t="s">
        <v>164</v>
      </c>
      <c r="I24" s="36" t="s">
        <v>1237</v>
      </c>
      <c r="J24" s="84" t="str">
        <f>VLOOKUP(H24,PELIGROS!A$2:G$445,3,0)</f>
        <v>SORDERA, ESTRÉS, HIPOACUSIA, CEFALA,IRRITABILIDAD</v>
      </c>
      <c r="K24" s="82" t="s">
        <v>1205</v>
      </c>
      <c r="L24" s="84" t="str">
        <f>VLOOKUP(H24,PELIGROS!A$2:G$445,4,0)</f>
        <v>Inspecciones planeadas e inspecciones no planeadas, procedimientos de programas de seguridad y salud en el trabajo</v>
      </c>
      <c r="M24" s="84" t="str">
        <f>VLOOKUP(H24,PELIGROS!A$2:G$445,5,0)</f>
        <v>PVE RUIDO</v>
      </c>
      <c r="N24" s="82">
        <v>2</v>
      </c>
      <c r="O24" s="17">
        <v>3</v>
      </c>
      <c r="P24" s="17">
        <v>25</v>
      </c>
      <c r="Q24" s="17">
        <f t="shared" si="1"/>
        <v>6</v>
      </c>
      <c r="R24" s="17">
        <f t="shared" si="2"/>
        <v>150</v>
      </c>
      <c r="S24" s="36" t="str">
        <f t="shared" si="3"/>
        <v>M-6</v>
      </c>
      <c r="T24" s="81" t="str">
        <f t="shared" si="0"/>
        <v>II</v>
      </c>
      <c r="U24" s="81" t="str">
        <f t="shared" si="4"/>
        <v>No Aceptable o Aceptable Con Control Especifico</v>
      </c>
      <c r="V24" s="149"/>
      <c r="W24" s="84" t="str">
        <f>VLOOKUP(H24,PELIGROS!A$2:G$445,6,0)</f>
        <v>SORDERA</v>
      </c>
      <c r="X24" s="82"/>
      <c r="Y24" s="82"/>
      <c r="Z24" s="82"/>
      <c r="AA24" s="84"/>
      <c r="AB24" s="84" t="str">
        <f>VLOOKUP(H24,PELIGROS!A$2:G$445,7,0)</f>
        <v>USO DE EPP</v>
      </c>
      <c r="AC24" s="82" t="s">
        <v>1223</v>
      </c>
      <c r="AD24" s="151"/>
    </row>
    <row r="25" spans="1:30" ht="45" customHeight="1" thickBot="1">
      <c r="A25" s="115"/>
      <c r="B25" s="115"/>
      <c r="C25" s="153"/>
      <c r="D25" s="154"/>
      <c r="E25" s="155"/>
      <c r="F25" s="155"/>
      <c r="G25" s="84" t="str">
        <f>VLOOKUP(H25,PELIGROS!A$1:G$445,2,0)</f>
        <v>CONCENTRACIÓN EN ACTIVIDADES DE ALTO DESEMPEÑO MENTAL</v>
      </c>
      <c r="H25" s="36" t="s">
        <v>72</v>
      </c>
      <c r="I25" s="36" t="s">
        <v>1231</v>
      </c>
      <c r="J25" s="84" t="str">
        <f>VLOOKUP(H25,PELIGROS!A$2:G$445,3,0)</f>
        <v>ESTRÉS, CEFALEA, IRRITABILIDAD</v>
      </c>
      <c r="K25" s="82" t="s">
        <v>1205</v>
      </c>
      <c r="L25" s="84" t="str">
        <f>VLOOKUP(H25,PELIGROS!A$2:G$445,4,0)</f>
        <v>N/A</v>
      </c>
      <c r="M25" s="84" t="str">
        <f>VLOOKUP(H25,PELIGROS!A$2:G$445,5,0)</f>
        <v>PVE PSICOSOCIAL</v>
      </c>
      <c r="N25" s="82">
        <v>2</v>
      </c>
      <c r="O25" s="17">
        <v>3</v>
      </c>
      <c r="P25" s="17">
        <v>10</v>
      </c>
      <c r="Q25" s="17">
        <f t="shared" si="1"/>
        <v>6</v>
      </c>
      <c r="R25" s="17">
        <f t="shared" si="2"/>
        <v>60</v>
      </c>
      <c r="S25" s="36" t="str">
        <f t="shared" si="3"/>
        <v>M-6</v>
      </c>
      <c r="T25" s="81" t="str">
        <f t="shared" si="0"/>
        <v>III</v>
      </c>
      <c r="U25" s="81" t="str">
        <f t="shared" si="4"/>
        <v>Mejorable</v>
      </c>
      <c r="V25" s="149"/>
      <c r="W25" s="84" t="str">
        <f>VLOOKUP(H25,PELIGROS!A$2:G$445,6,0)</f>
        <v>ESTRÉS</v>
      </c>
      <c r="X25" s="82"/>
      <c r="Y25" s="82"/>
      <c r="Z25" s="82"/>
      <c r="AA25" s="84"/>
      <c r="AB25" s="84" t="str">
        <f>VLOOKUP(H25,PELIGROS!A$2:G$445,7,0)</f>
        <v>N/A</v>
      </c>
      <c r="AC25" s="149" t="s">
        <v>1209</v>
      </c>
      <c r="AD25" s="151"/>
    </row>
    <row r="26" spans="1:30" ht="45" customHeight="1" thickBot="1">
      <c r="A26" s="115"/>
      <c r="B26" s="115"/>
      <c r="C26" s="153"/>
      <c r="D26" s="154"/>
      <c r="E26" s="155"/>
      <c r="F26" s="155"/>
      <c r="G26" s="84" t="str">
        <f>VLOOKUP(H26,PELIGROS!A$1:G$445,2,0)</f>
        <v>NATURALEZA DE LA TAREA</v>
      </c>
      <c r="H26" s="36" t="s">
        <v>76</v>
      </c>
      <c r="I26" s="36" t="s">
        <v>1231</v>
      </c>
      <c r="J26" s="84" t="str">
        <f>VLOOKUP(H26,PELIGROS!A$2:G$445,3,0)</f>
        <v>ESTRÉS,  TRANSTORNOS DEL SUEÑO</v>
      </c>
      <c r="K26" s="82" t="s">
        <v>1205</v>
      </c>
      <c r="L26" s="84" t="str">
        <f>VLOOKUP(H26,PELIGROS!A$2:G$445,4,0)</f>
        <v>N/A</v>
      </c>
      <c r="M26" s="84" t="str">
        <f>VLOOKUP(H26,PELIGROS!A$2:G$445,5,0)</f>
        <v>PVE PSICOSOCIAL</v>
      </c>
      <c r="N26" s="82">
        <v>2</v>
      </c>
      <c r="O26" s="17">
        <v>3</v>
      </c>
      <c r="P26" s="17">
        <v>10</v>
      </c>
      <c r="Q26" s="17">
        <f t="shared" si="1"/>
        <v>6</v>
      </c>
      <c r="R26" s="17">
        <f t="shared" si="2"/>
        <v>60</v>
      </c>
      <c r="S26" s="36" t="str">
        <f t="shared" si="3"/>
        <v>M-6</v>
      </c>
      <c r="T26" s="81" t="str">
        <f t="shared" si="0"/>
        <v>III</v>
      </c>
      <c r="U26" s="81" t="str">
        <f t="shared" si="4"/>
        <v>Mejorable</v>
      </c>
      <c r="V26" s="149"/>
      <c r="W26" s="84" t="str">
        <f>VLOOKUP(H26,PELIGROS!A$2:G$445,6,0)</f>
        <v>ESTRÉS</v>
      </c>
      <c r="X26" s="82"/>
      <c r="Y26" s="82"/>
      <c r="Z26" s="82"/>
      <c r="AA26" s="84"/>
      <c r="AB26" s="84" t="str">
        <f>VLOOKUP(H26,PELIGROS!A$2:G$445,7,0)</f>
        <v>N/A</v>
      </c>
      <c r="AC26" s="149"/>
      <c r="AD26" s="151"/>
    </row>
    <row r="27" spans="1:30" ht="51.75" thickBot="1">
      <c r="A27" s="115"/>
      <c r="B27" s="115"/>
      <c r="C27" s="153"/>
      <c r="D27" s="154"/>
      <c r="E27" s="155"/>
      <c r="F27" s="155"/>
      <c r="G27" s="84" t="str">
        <f>VLOOKUP(H27,PELIGROS!A$1:G$445,2,0)</f>
        <v>Forzadas, Prolongadas</v>
      </c>
      <c r="H27" s="36" t="s">
        <v>40</v>
      </c>
      <c r="I27" s="36" t="s">
        <v>1232</v>
      </c>
      <c r="J27" s="84" t="str">
        <f>VLOOKUP(H27,PELIGROS!A$2:G$445,3,0)</f>
        <v xml:space="preserve">Lesiones osteomusculares, lesiones osteoarticulares
</v>
      </c>
      <c r="K27" s="82" t="s">
        <v>1210</v>
      </c>
      <c r="L27" s="84" t="str">
        <f>VLOOKUP(H27,PELIGROS!A$2:G$445,4,0)</f>
        <v>Inspecciones planeadas e inspecciones no planeadas, procedimientos de programas de seguridad y salud en el trabajo</v>
      </c>
      <c r="M27" s="84" t="str">
        <f>VLOOKUP(H27,PELIGROS!A$2:G$445,5,0)</f>
        <v>PVE Biomecánico, programa pausas activas, exámenes periódicos, recomendaciones, control de posturas</v>
      </c>
      <c r="N27" s="82">
        <v>2</v>
      </c>
      <c r="O27" s="17">
        <v>3</v>
      </c>
      <c r="P27" s="17">
        <v>10</v>
      </c>
      <c r="Q27" s="17">
        <f t="shared" si="1"/>
        <v>6</v>
      </c>
      <c r="R27" s="17">
        <f t="shared" si="2"/>
        <v>60</v>
      </c>
      <c r="S27" s="36" t="str">
        <f t="shared" si="3"/>
        <v>M-6</v>
      </c>
      <c r="T27" s="81" t="str">
        <f t="shared" si="0"/>
        <v>III</v>
      </c>
      <c r="U27" s="81" t="str">
        <f t="shared" si="4"/>
        <v>Mejorable</v>
      </c>
      <c r="V27" s="149"/>
      <c r="W27" s="84" t="str">
        <f>VLOOKUP(H27,PELIGROS!A$2:G$445,6,0)</f>
        <v>Enfermedades Osteomusculares</v>
      </c>
      <c r="X27" s="82"/>
      <c r="Y27" s="82"/>
      <c r="Z27" s="82"/>
      <c r="AA27" s="84"/>
      <c r="AB27" s="84" t="str">
        <f>VLOOKUP(H27,PELIGROS!A$2:G$445,7,0)</f>
        <v>Prevención en lesiones osteomusculares, líderes de pausas activas</v>
      </c>
      <c r="AC27" s="128" t="s">
        <v>1211</v>
      </c>
      <c r="AD27" s="151"/>
    </row>
    <row r="28" spans="1:30" ht="39" thickBot="1">
      <c r="A28" s="115"/>
      <c r="B28" s="115"/>
      <c r="C28" s="153"/>
      <c r="D28" s="154"/>
      <c r="E28" s="155"/>
      <c r="F28" s="155"/>
      <c r="G28" s="84" t="str">
        <f>VLOOKUP(H28,PELIGROS!A$1:G$445,2,0)</f>
        <v>Higiene Muscular</v>
      </c>
      <c r="H28" s="36" t="s">
        <v>483</v>
      </c>
      <c r="I28" s="36" t="s">
        <v>1232</v>
      </c>
      <c r="J28" s="84" t="str">
        <f>VLOOKUP(H28,PELIGROS!A$2:G$445,3,0)</f>
        <v>Lesiones Musculoesqueléticas</v>
      </c>
      <c r="K28" s="82" t="s">
        <v>1210</v>
      </c>
      <c r="L28" s="84" t="str">
        <f>VLOOKUP(H28,PELIGROS!A$2:G$445,4,0)</f>
        <v>N/A</v>
      </c>
      <c r="M28" s="84" t="str">
        <f>VLOOKUP(H28,PELIGROS!A$2:G$445,5,0)</f>
        <v>N/A</v>
      </c>
      <c r="N28" s="82">
        <v>2</v>
      </c>
      <c r="O28" s="17">
        <v>3</v>
      </c>
      <c r="P28" s="17">
        <v>10</v>
      </c>
      <c r="Q28" s="17">
        <f t="shared" si="1"/>
        <v>6</v>
      </c>
      <c r="R28" s="17">
        <f t="shared" si="2"/>
        <v>60</v>
      </c>
      <c r="S28" s="36" t="str">
        <f t="shared" si="3"/>
        <v>M-6</v>
      </c>
      <c r="T28" s="81" t="str">
        <f t="shared" si="0"/>
        <v>III</v>
      </c>
      <c r="U28" s="81" t="str">
        <f t="shared" si="4"/>
        <v>Mejorable</v>
      </c>
      <c r="V28" s="149"/>
      <c r="W28" s="84" t="str">
        <f>VLOOKUP(H28,PELIGROS!A$2:G$445,6,0)</f>
        <v xml:space="preserve">Enfermedades Osteomusculares
</v>
      </c>
      <c r="X28" s="82"/>
      <c r="Y28" s="82"/>
      <c r="Z28" s="82"/>
      <c r="AA28" s="84"/>
      <c r="AB28" s="84" t="str">
        <f>VLOOKUP(H28,PELIGROS!A$2:G$445,7,0)</f>
        <v>Prevención en lesiones osteomusculares, líderes de pausas activas</v>
      </c>
      <c r="AC28" s="129"/>
      <c r="AD28" s="151"/>
    </row>
    <row r="29" spans="1:30" ht="64.5" thickBot="1">
      <c r="A29" s="115"/>
      <c r="B29" s="115"/>
      <c r="C29" s="153"/>
      <c r="D29" s="154"/>
      <c r="E29" s="155"/>
      <c r="F29" s="155"/>
      <c r="G29" s="84" t="str">
        <f>VLOOKUP(H29,PELIGROS!A$1:G$445,2,0)</f>
        <v>Atropellamiento, Envestir</v>
      </c>
      <c r="H29" s="36" t="s">
        <v>1187</v>
      </c>
      <c r="I29" s="36" t="s">
        <v>1234</v>
      </c>
      <c r="J29" s="84" t="str">
        <f>VLOOKUP(H29,PELIGROS!A$2:G$445,3,0)</f>
        <v>Lesiones, pérdidas materiales, muerte</v>
      </c>
      <c r="K29" s="82" t="s">
        <v>1205</v>
      </c>
      <c r="L29" s="84" t="str">
        <f>VLOOKUP(H29,PELIGROS!A$2:G$445,4,0)</f>
        <v>Inspecciones planeadas e inspecciones no planeadas, procedimientos de programas de seguridad y salud en el trabajo</v>
      </c>
      <c r="M29" s="84" t="str">
        <f>VLOOKUP(H29,PELIGROS!A$2:G$445,5,0)</f>
        <v>Programa de seguridad vial, señalización</v>
      </c>
      <c r="N29" s="82">
        <v>2</v>
      </c>
      <c r="O29" s="17">
        <v>2</v>
      </c>
      <c r="P29" s="17">
        <v>60</v>
      </c>
      <c r="Q29" s="17">
        <f t="shared" si="1"/>
        <v>4</v>
      </c>
      <c r="R29" s="17">
        <f t="shared" si="2"/>
        <v>240</v>
      </c>
      <c r="S29" s="36" t="str">
        <f t="shared" si="3"/>
        <v>B-4</v>
      </c>
      <c r="T29" s="81" t="str">
        <f t="shared" si="0"/>
        <v>II</v>
      </c>
      <c r="U29" s="81" t="str">
        <f t="shared" si="4"/>
        <v>No Aceptable o Aceptable Con Control Especifico</v>
      </c>
      <c r="V29" s="149"/>
      <c r="W29" s="84" t="str">
        <f>VLOOKUP(H29,PELIGROS!A$2:G$445,6,0)</f>
        <v>Muerte</v>
      </c>
      <c r="X29" s="82"/>
      <c r="Y29" s="82"/>
      <c r="Z29" s="82"/>
      <c r="AA29" s="84"/>
      <c r="AB29" s="84" t="str">
        <f>VLOOKUP(H29,PELIGROS!A$2:G$445,7,0)</f>
        <v>Seguridad vial y manejo defensivo, aseguramiento de áreas de trabajo</v>
      </c>
      <c r="AC29" s="82" t="s">
        <v>1214</v>
      </c>
      <c r="AD29" s="151"/>
    </row>
    <row r="30" spans="1:30" ht="90" thickBot="1">
      <c r="A30" s="115"/>
      <c r="B30" s="115"/>
      <c r="C30" s="153"/>
      <c r="D30" s="154"/>
      <c r="E30" s="155"/>
      <c r="F30" s="155"/>
      <c r="G30" s="84" t="str">
        <f>VLOOKUP(H30,PELIGROS!A$1:G$445,2,0)</f>
        <v>MANTENIMIENTO DE PUENTE GRUAS, LIMPIEZA DE CANALES, MANTENIMIENTO DE INSTALACIONES LOCATIVAS, MANTENIMIENTO Y REPARACIÓN DE POZOS</v>
      </c>
      <c r="H30" s="36" t="s">
        <v>624</v>
      </c>
      <c r="I30" s="36" t="s">
        <v>1234</v>
      </c>
      <c r="J30" s="84" t="str">
        <f>VLOOKUP(H30,PELIGROS!A$2:G$445,3,0)</f>
        <v>LESIONES, FRACTURAS, MUERTE</v>
      </c>
      <c r="K30" s="82" t="s">
        <v>1205</v>
      </c>
      <c r="L30" s="84" t="str">
        <f>VLOOKUP(H30,PELIGROS!A$2:G$445,4,0)</f>
        <v>Inspecciones planeadas e inspecciones no planeadas, procedimientos de programas de seguridad y salud en el trabajo</v>
      </c>
      <c r="M30" s="84" t="str">
        <f>VLOOKUP(H30,PELIGROS!A$2:G$445,5,0)</f>
        <v>EPP</v>
      </c>
      <c r="N30" s="82">
        <v>2</v>
      </c>
      <c r="O30" s="17">
        <v>1</v>
      </c>
      <c r="P30" s="17">
        <v>10</v>
      </c>
      <c r="Q30" s="17">
        <f t="shared" ref="Q30" si="5">N30*O30</f>
        <v>2</v>
      </c>
      <c r="R30" s="17">
        <f t="shared" ref="R30" si="6">P30*Q30</f>
        <v>20</v>
      </c>
      <c r="S30" s="36" t="str">
        <f t="shared" ref="S30" si="7">IF(Q30=40,"MA-40",IF(Q30=30,"MA-30",IF(Q30=20,"A-20",IF(Q30=10,"A-10",IF(Q30=24,"MA-24",IF(Q30=18,"A-18",IF(Q30=12,"A-12",IF(Q30=6,"M-6",IF(Q30=8,"M-8",IF(Q30=6,"M-6",IF(Q30=4,"B-4",IF(Q30=2,"B-2",))))))))))))</f>
        <v>B-2</v>
      </c>
      <c r="T30" s="81" t="str">
        <f t="shared" ref="T30" si="8">IF(R30&lt;=20,"IV",IF(R30&lt;=120,"III",IF(R30&lt;=500,"II",IF(R30&lt;=4000,"I"))))</f>
        <v>IV</v>
      </c>
      <c r="U30" s="81" t="str">
        <f t="shared" ref="U30" si="9">IF(T30=0,"",IF(T30="IV","Aceptable",IF(T30="III","Mejorable",IF(T30="II","No Aceptable o Aceptable Con Control Especifico",IF(T30="I","No Aceptable","")))))</f>
        <v>Aceptable</v>
      </c>
      <c r="V30" s="149"/>
      <c r="W30" s="84" t="str">
        <f>VLOOKUP(H30,PELIGROS!A$2:G$445,6,0)</f>
        <v>MUERTE</v>
      </c>
      <c r="X30" s="82"/>
      <c r="Y30" s="82"/>
      <c r="Z30" s="82"/>
      <c r="AA30" s="84"/>
      <c r="AB30" s="84" t="str">
        <f>VLOOKUP(H30,PELIGROS!A$2:G$445,7,0)</f>
        <v>CERTIFICACIÓN Y/O ENTRENAMIENTO EN TRABAJO SEGURO EN ALTURAS; DILGENCIAMIENTO DE PERMISO DE TRABAJO; USO Y MANEJO ADECUADO DE E.P.P.; ARME Y DESARME DE ANDAMIOS</v>
      </c>
      <c r="AC30" s="82"/>
      <c r="AD30" s="151"/>
    </row>
    <row r="31" spans="1:30" ht="80.25" customHeight="1" thickBot="1">
      <c r="A31" s="115"/>
      <c r="B31" s="115"/>
      <c r="C31" s="153"/>
      <c r="D31" s="154"/>
      <c r="E31" s="155"/>
      <c r="F31" s="155"/>
      <c r="G31" s="84" t="str">
        <f>VLOOKUP(H31,PELIGROS!A$1:G$445,2,0)</f>
        <v>Atraco, golpiza, atentados y secuestrados</v>
      </c>
      <c r="H31" s="36" t="s">
        <v>57</v>
      </c>
      <c r="I31" s="36" t="s">
        <v>1234</v>
      </c>
      <c r="J31" s="84" t="str">
        <f>VLOOKUP(H31,PELIGROS!A$2:G$445,3,0)</f>
        <v>Estrés, golpes, Secuestros</v>
      </c>
      <c r="K31" s="82" t="s">
        <v>1205</v>
      </c>
      <c r="L31" s="84" t="str">
        <f>VLOOKUP(H31,PELIGROS!A$2:G$445,4,0)</f>
        <v>Inspecciones planeadas e inspecciones no planeadas, procedimientos de programas de seguridad y salud en el trabajo</v>
      </c>
      <c r="M31" s="84" t="str">
        <f>VLOOKUP(H31,PELIGROS!A$2:G$445,5,0)</f>
        <v xml:space="preserve">Uniformes Corporativos, Caquetas corporativas, Carnetización
</v>
      </c>
      <c r="N31" s="82">
        <v>2</v>
      </c>
      <c r="O31" s="17">
        <v>2</v>
      </c>
      <c r="P31" s="17">
        <v>60</v>
      </c>
      <c r="Q31" s="17">
        <f t="shared" si="1"/>
        <v>4</v>
      </c>
      <c r="R31" s="17">
        <f t="shared" si="2"/>
        <v>240</v>
      </c>
      <c r="S31" s="36" t="str">
        <f t="shared" si="3"/>
        <v>B-4</v>
      </c>
      <c r="T31" s="81" t="str">
        <f t="shared" si="0"/>
        <v>II</v>
      </c>
      <c r="U31" s="81" t="str">
        <f t="shared" si="4"/>
        <v>No Aceptable o Aceptable Con Control Especifico</v>
      </c>
      <c r="V31" s="149"/>
      <c r="W31" s="84" t="str">
        <f>VLOOKUP(H31,PELIGROS!A$2:G$445,6,0)</f>
        <v>Secuestros</v>
      </c>
      <c r="X31" s="82"/>
      <c r="Y31" s="82"/>
      <c r="Z31" s="82"/>
      <c r="AA31" s="84"/>
      <c r="AB31" s="84" t="str">
        <f>VLOOKUP(H31,PELIGROS!A$2:G$445,7,0)</f>
        <v>N/A</v>
      </c>
      <c r="AC31" s="82" t="s">
        <v>1224</v>
      </c>
      <c r="AD31" s="151"/>
    </row>
    <row r="32" spans="1:30" ht="41.25" thickBot="1">
      <c r="A32" s="115"/>
      <c r="B32" s="115"/>
      <c r="C32" s="153"/>
      <c r="D32" s="154"/>
      <c r="E32" s="155"/>
      <c r="F32" s="155"/>
      <c r="G32" s="84" t="str">
        <f>VLOOKUP(H32,PELIGROS!A$1:G$445,2,0)</f>
        <v>Superficies de trabajo irregulares o deslizantes</v>
      </c>
      <c r="H32" s="36" t="s">
        <v>597</v>
      </c>
      <c r="I32" s="36" t="s">
        <v>1234</v>
      </c>
      <c r="J32" s="84" t="str">
        <f>VLOOKUP(H32,PELIGROS!A$2:G$445,3,0)</f>
        <v>Caidas del mismo nivel, fracturas, golpe con objetos, caídas de objetos, obstrucción de rutas de evacuación</v>
      </c>
      <c r="K32" s="82" t="s">
        <v>1205</v>
      </c>
      <c r="L32" s="84" t="str">
        <f>VLOOKUP(H32,PELIGROS!A$2:G$445,4,0)</f>
        <v>N/A</v>
      </c>
      <c r="M32" s="84" t="str">
        <f>VLOOKUP(H32,PELIGROS!A$2:G$445,5,0)</f>
        <v>N/A</v>
      </c>
      <c r="N32" s="82">
        <v>2</v>
      </c>
      <c r="O32" s="17">
        <v>3</v>
      </c>
      <c r="P32" s="17">
        <v>25</v>
      </c>
      <c r="Q32" s="17">
        <f t="shared" si="1"/>
        <v>6</v>
      </c>
      <c r="R32" s="17">
        <f t="shared" si="2"/>
        <v>150</v>
      </c>
      <c r="S32" s="36" t="str">
        <f t="shared" si="3"/>
        <v>M-6</v>
      </c>
      <c r="T32" s="81" t="str">
        <f t="shared" si="0"/>
        <v>II</v>
      </c>
      <c r="U32" s="81" t="str">
        <f t="shared" si="4"/>
        <v>No Aceptable o Aceptable Con Control Especifico</v>
      </c>
      <c r="V32" s="149"/>
      <c r="W32" s="84" t="str">
        <f>VLOOKUP(H32,PELIGROS!A$2:G$445,6,0)</f>
        <v>Caídas de distinto nivel</v>
      </c>
      <c r="X32" s="82"/>
      <c r="Y32" s="82"/>
      <c r="Z32" s="82"/>
      <c r="AA32" s="84"/>
      <c r="AB32" s="84" t="str">
        <f>VLOOKUP(H32,PELIGROS!A$2:G$445,7,0)</f>
        <v>Pautas Básicas en orden y aseo en el lugar de trabajo, actos y condiciones inseguras</v>
      </c>
      <c r="AC32" s="82" t="s">
        <v>1213</v>
      </c>
      <c r="AD32" s="151"/>
    </row>
    <row r="33" spans="1:30" ht="51.75" thickBot="1">
      <c r="A33" s="115"/>
      <c r="B33" s="115"/>
      <c r="C33" s="153"/>
      <c r="D33" s="154"/>
      <c r="E33" s="155"/>
      <c r="F33" s="155"/>
      <c r="G33" s="87" t="str">
        <f>VLOOKUP(H33,PELIGROS!A$1:G$445,2,0)</f>
        <v>SISMOS, INCENDIOS, INUNDACIONES, TERREMOTOS, VENDAVALES, DERRUMBE</v>
      </c>
      <c r="H33" s="39" t="s">
        <v>62</v>
      </c>
      <c r="I33" s="39" t="s">
        <v>1235</v>
      </c>
      <c r="J33" s="87" t="str">
        <f>VLOOKUP(H33,PELIGROS!A$2:G$445,3,0)</f>
        <v>SISMOS, INCENDIOS, INUNDACIONES, TERREMOTOS, VENDAVALES</v>
      </c>
      <c r="K33" s="86" t="s">
        <v>1205</v>
      </c>
      <c r="L33" s="87" t="str">
        <f>VLOOKUP(H33,PELIGROS!A$2:G$445,4,0)</f>
        <v>Inspecciones planeadas e inspecciones no planeadas, procedimientos de programas de seguridad y salud en el trabajo</v>
      </c>
      <c r="M33" s="87" t="str">
        <f>VLOOKUP(H33,PELIGROS!A$2:G$445,5,0)</f>
        <v>BRIGADAS DE EMERGENCIAS</v>
      </c>
      <c r="N33" s="86">
        <v>2</v>
      </c>
      <c r="O33" s="22">
        <v>1</v>
      </c>
      <c r="P33" s="22">
        <v>100</v>
      </c>
      <c r="Q33" s="22">
        <f t="shared" si="1"/>
        <v>2</v>
      </c>
      <c r="R33" s="22">
        <f t="shared" si="2"/>
        <v>200</v>
      </c>
      <c r="S33" s="39" t="str">
        <f t="shared" si="3"/>
        <v>B-2</v>
      </c>
      <c r="T33" s="85" t="str">
        <f t="shared" si="0"/>
        <v>II</v>
      </c>
      <c r="U33" s="85" t="str">
        <f t="shared" si="4"/>
        <v>No Aceptable o Aceptable Con Control Especifico</v>
      </c>
      <c r="V33" s="156"/>
      <c r="W33" s="87" t="str">
        <f>VLOOKUP(H33,PELIGROS!A$2:G$445,6,0)</f>
        <v>MUERTE</v>
      </c>
      <c r="X33" s="86"/>
      <c r="Y33" s="86"/>
      <c r="Z33" s="86"/>
      <c r="AA33" s="87" t="s">
        <v>1216</v>
      </c>
      <c r="AB33" s="87" t="str">
        <f>VLOOKUP(H33,PELIGROS!A$2:G$445,7,0)</f>
        <v>ENTRENAMIENTO DE LA BRIGADA; DIVULGACIÓN DE PLAN DE EMERGENCIA</v>
      </c>
      <c r="AC33" s="86" t="s">
        <v>1217</v>
      </c>
      <c r="AD33" s="152"/>
    </row>
    <row r="34" spans="1:30" ht="26.25" thickBot="1">
      <c r="A34" s="115"/>
      <c r="B34" s="115"/>
      <c r="C34" s="130" t="s">
        <v>1226</v>
      </c>
      <c r="D34" s="131" t="s">
        <v>1103</v>
      </c>
      <c r="E34" s="132" t="s">
        <v>1227</v>
      </c>
      <c r="F34" s="132" t="s">
        <v>1222</v>
      </c>
      <c r="G34" s="66" t="str">
        <f>VLOOKUP(H34,PELIGROS!A$1:G$445,2,0)</f>
        <v>Bacterias</v>
      </c>
      <c r="H34" s="62" t="s">
        <v>113</v>
      </c>
      <c r="I34" s="62" t="s">
        <v>1230</v>
      </c>
      <c r="J34" s="66" t="str">
        <f>VLOOKUP(H34,PELIGROS!A$2:G$445,3,0)</f>
        <v>Infecciones Bacterianas</v>
      </c>
      <c r="K34" s="65" t="s">
        <v>1205</v>
      </c>
      <c r="L34" s="66" t="str">
        <f>VLOOKUP(H34,PELIGROS!A$2:G$445,4,0)</f>
        <v>N/A</v>
      </c>
      <c r="M34" s="66" t="str">
        <f>VLOOKUP(H34,PELIGROS!A$2:G$445,5,0)</f>
        <v>Vacunación</v>
      </c>
      <c r="N34" s="65">
        <v>2</v>
      </c>
      <c r="O34" s="63">
        <v>3</v>
      </c>
      <c r="P34" s="63">
        <v>10</v>
      </c>
      <c r="Q34" s="63">
        <f t="shared" si="1"/>
        <v>6</v>
      </c>
      <c r="R34" s="63">
        <f t="shared" si="2"/>
        <v>60</v>
      </c>
      <c r="S34" s="62" t="str">
        <f t="shared" si="3"/>
        <v>M-6</v>
      </c>
      <c r="T34" s="64" t="str">
        <f t="shared" si="0"/>
        <v>III</v>
      </c>
      <c r="U34" s="64" t="str">
        <f t="shared" si="4"/>
        <v>Mejorable</v>
      </c>
      <c r="V34" s="133">
        <v>4</v>
      </c>
      <c r="W34" s="66" t="str">
        <f>VLOOKUP(H34,PELIGROS!A$2:G$445,6,0)</f>
        <v xml:space="preserve">Enfermedades Infectocontagiosas
</v>
      </c>
      <c r="X34" s="65"/>
      <c r="Y34" s="65"/>
      <c r="Z34" s="65"/>
      <c r="AA34" s="66"/>
      <c r="AB34" s="66" t="str">
        <f>VLOOKUP(H34,PELIGROS!A$2:G$445,7,0)</f>
        <v>Autocuidado</v>
      </c>
      <c r="AC34" s="133" t="s">
        <v>1206</v>
      </c>
      <c r="AD34" s="136" t="s">
        <v>1207</v>
      </c>
    </row>
    <row r="35" spans="1:30" ht="26.25" thickBot="1">
      <c r="A35" s="115"/>
      <c r="B35" s="115"/>
      <c r="C35" s="130"/>
      <c r="D35" s="131"/>
      <c r="E35" s="132"/>
      <c r="F35" s="132"/>
      <c r="G35" s="71" t="str">
        <f>VLOOKUP(H35,PELIGROS!A$1:G$445,2,0)</f>
        <v>Virus</v>
      </c>
      <c r="H35" s="67" t="s">
        <v>122</v>
      </c>
      <c r="I35" s="67" t="s">
        <v>1230</v>
      </c>
      <c r="J35" s="71" t="str">
        <f>VLOOKUP(H35,PELIGROS!A$2:G$445,3,0)</f>
        <v>Infecciones Virales</v>
      </c>
      <c r="K35" s="70" t="s">
        <v>1205</v>
      </c>
      <c r="L35" s="71" t="str">
        <f>VLOOKUP(H35,PELIGROS!A$2:G$445,4,0)</f>
        <v>N/A</v>
      </c>
      <c r="M35" s="71" t="str">
        <f>VLOOKUP(H35,PELIGROS!A$2:G$445,5,0)</f>
        <v>Vacunación</v>
      </c>
      <c r="N35" s="70">
        <v>2</v>
      </c>
      <c r="O35" s="68">
        <v>3</v>
      </c>
      <c r="P35" s="68">
        <v>10</v>
      </c>
      <c r="Q35" s="68">
        <f t="shared" si="1"/>
        <v>6</v>
      </c>
      <c r="R35" s="68">
        <f t="shared" si="2"/>
        <v>60</v>
      </c>
      <c r="S35" s="67" t="str">
        <f t="shared" si="3"/>
        <v>M-6</v>
      </c>
      <c r="T35" s="69" t="str">
        <f t="shared" si="0"/>
        <v>III</v>
      </c>
      <c r="U35" s="69" t="str">
        <f t="shared" si="4"/>
        <v>Mejorable</v>
      </c>
      <c r="V35" s="134"/>
      <c r="W35" s="71" t="str">
        <f>VLOOKUP(H35,PELIGROS!A$2:G$445,6,0)</f>
        <v xml:space="preserve">Enfermedades Infectocontagiosas
</v>
      </c>
      <c r="X35" s="70"/>
      <c r="Y35" s="70"/>
      <c r="Z35" s="70"/>
      <c r="AA35" s="71"/>
      <c r="AB35" s="71" t="str">
        <f>VLOOKUP(H35,PELIGROS!A$2:G$445,7,0)</f>
        <v>Autocuidado</v>
      </c>
      <c r="AC35" s="134"/>
      <c r="AD35" s="137"/>
    </row>
    <row r="36" spans="1:30" ht="51.75" thickBot="1">
      <c r="A36" s="115"/>
      <c r="B36" s="115"/>
      <c r="C36" s="130"/>
      <c r="D36" s="131"/>
      <c r="E36" s="132"/>
      <c r="F36" s="132"/>
      <c r="G36" s="71" t="str">
        <f>VLOOKUP(H36,PELIGROS!A$1:G$445,2,0)</f>
        <v>MAQUINARIA O EQUIPO</v>
      </c>
      <c r="H36" s="67" t="s">
        <v>164</v>
      </c>
      <c r="I36" s="67" t="s">
        <v>1237</v>
      </c>
      <c r="J36" s="71" t="str">
        <f>VLOOKUP(H36,PELIGROS!A$2:G$445,3,0)</f>
        <v>SORDERA, ESTRÉS, HIPOACUSIA, CEFALA,IRRITABILIDAD</v>
      </c>
      <c r="K36" s="70" t="s">
        <v>1205</v>
      </c>
      <c r="L36" s="71" t="str">
        <f>VLOOKUP(H36,PELIGROS!A$2:G$445,4,0)</f>
        <v>Inspecciones planeadas e inspecciones no planeadas, procedimientos de programas de seguridad y salud en el trabajo</v>
      </c>
      <c r="M36" s="71" t="str">
        <f>VLOOKUP(H36,PELIGROS!A$2:G$445,5,0)</f>
        <v>PVE RUIDO</v>
      </c>
      <c r="N36" s="70">
        <v>2</v>
      </c>
      <c r="O36" s="68">
        <v>3</v>
      </c>
      <c r="P36" s="68">
        <v>25</v>
      </c>
      <c r="Q36" s="68">
        <f t="shared" si="1"/>
        <v>6</v>
      </c>
      <c r="R36" s="68">
        <f t="shared" si="2"/>
        <v>150</v>
      </c>
      <c r="S36" s="67" t="str">
        <f t="shared" si="3"/>
        <v>M-6</v>
      </c>
      <c r="T36" s="69" t="str">
        <f t="shared" si="0"/>
        <v>II</v>
      </c>
      <c r="U36" s="69" t="str">
        <f t="shared" si="4"/>
        <v>No Aceptable o Aceptable Con Control Especifico</v>
      </c>
      <c r="V36" s="134"/>
      <c r="W36" s="71" t="str">
        <f>VLOOKUP(H36,PELIGROS!A$2:G$445,6,0)</f>
        <v>SORDERA</v>
      </c>
      <c r="X36" s="70"/>
      <c r="Y36" s="70"/>
      <c r="Z36" s="70"/>
      <c r="AA36" s="71"/>
      <c r="AB36" s="71" t="str">
        <f>VLOOKUP(H36,PELIGROS!A$2:G$445,7,0)</f>
        <v>USO DE EPP</v>
      </c>
      <c r="AC36" s="70" t="s">
        <v>1223</v>
      </c>
      <c r="AD36" s="137"/>
    </row>
    <row r="37" spans="1:30" ht="43.5" customHeight="1" thickBot="1">
      <c r="A37" s="115"/>
      <c r="B37" s="115"/>
      <c r="C37" s="130"/>
      <c r="D37" s="131"/>
      <c r="E37" s="132"/>
      <c r="F37" s="132"/>
      <c r="G37" s="71" t="str">
        <f>VLOOKUP(H37,PELIGROS!A$1:G$445,2,0)</f>
        <v>CONCENTRACIÓN EN ACTIVIDADES DE ALTO DESEMPEÑO MENTAL</v>
      </c>
      <c r="H37" s="67" t="s">
        <v>72</v>
      </c>
      <c r="I37" s="67" t="s">
        <v>1231</v>
      </c>
      <c r="J37" s="71" t="str">
        <f>VLOOKUP(H37,PELIGROS!A$2:G$445,3,0)</f>
        <v>ESTRÉS, CEFALEA, IRRITABILIDAD</v>
      </c>
      <c r="K37" s="70" t="s">
        <v>1205</v>
      </c>
      <c r="L37" s="71" t="str">
        <f>VLOOKUP(H37,PELIGROS!A$2:G$445,4,0)</f>
        <v>N/A</v>
      </c>
      <c r="M37" s="71" t="str">
        <f>VLOOKUP(H37,PELIGROS!A$2:G$445,5,0)</f>
        <v>PVE PSICOSOCIAL</v>
      </c>
      <c r="N37" s="70">
        <v>2</v>
      </c>
      <c r="O37" s="68">
        <v>3</v>
      </c>
      <c r="P37" s="68">
        <v>10</v>
      </c>
      <c r="Q37" s="68">
        <f t="shared" si="1"/>
        <v>6</v>
      </c>
      <c r="R37" s="68">
        <f t="shared" si="2"/>
        <v>60</v>
      </c>
      <c r="S37" s="67" t="str">
        <f t="shared" si="3"/>
        <v>M-6</v>
      </c>
      <c r="T37" s="69" t="str">
        <f t="shared" si="0"/>
        <v>III</v>
      </c>
      <c r="U37" s="69" t="str">
        <f t="shared" si="4"/>
        <v>Mejorable</v>
      </c>
      <c r="V37" s="134"/>
      <c r="W37" s="71" t="str">
        <f>VLOOKUP(H37,PELIGROS!A$2:G$445,6,0)</f>
        <v>ESTRÉS</v>
      </c>
      <c r="X37" s="70"/>
      <c r="Y37" s="70"/>
      <c r="Z37" s="70"/>
      <c r="AA37" s="71"/>
      <c r="AB37" s="71" t="str">
        <f>VLOOKUP(H37,PELIGROS!A$2:G$445,7,0)</f>
        <v>N/A</v>
      </c>
      <c r="AC37" s="134" t="s">
        <v>1209</v>
      </c>
      <c r="AD37" s="137"/>
    </row>
    <row r="38" spans="1:30" ht="43.5" customHeight="1" thickBot="1">
      <c r="A38" s="115"/>
      <c r="B38" s="115"/>
      <c r="C38" s="130"/>
      <c r="D38" s="131"/>
      <c r="E38" s="132"/>
      <c r="F38" s="132"/>
      <c r="G38" s="71" t="str">
        <f>VLOOKUP(H38,PELIGROS!A$1:G$445,2,0)</f>
        <v>NATURALEZA DE LA TAREA</v>
      </c>
      <c r="H38" s="67" t="s">
        <v>76</v>
      </c>
      <c r="I38" s="67" t="s">
        <v>1231</v>
      </c>
      <c r="J38" s="71" t="str">
        <f>VLOOKUP(H38,PELIGROS!A$2:G$445,3,0)</f>
        <v>ESTRÉS,  TRANSTORNOS DEL SUEÑO</v>
      </c>
      <c r="K38" s="70" t="s">
        <v>1205</v>
      </c>
      <c r="L38" s="71" t="str">
        <f>VLOOKUP(H38,PELIGROS!A$2:G$445,4,0)</f>
        <v>N/A</v>
      </c>
      <c r="M38" s="71" t="str">
        <f>VLOOKUP(H38,PELIGROS!A$2:G$445,5,0)</f>
        <v>PVE PSICOSOCIAL</v>
      </c>
      <c r="N38" s="70">
        <v>2</v>
      </c>
      <c r="O38" s="68">
        <v>3</v>
      </c>
      <c r="P38" s="68">
        <v>10</v>
      </c>
      <c r="Q38" s="68">
        <f t="shared" si="1"/>
        <v>6</v>
      </c>
      <c r="R38" s="68">
        <f t="shared" si="2"/>
        <v>60</v>
      </c>
      <c r="S38" s="67" t="str">
        <f t="shared" si="3"/>
        <v>M-6</v>
      </c>
      <c r="T38" s="69" t="str">
        <f t="shared" si="0"/>
        <v>III</v>
      </c>
      <c r="U38" s="69" t="str">
        <f t="shared" si="4"/>
        <v>Mejorable</v>
      </c>
      <c r="V38" s="134"/>
      <c r="W38" s="71" t="str">
        <f>VLOOKUP(H38,PELIGROS!A$2:G$445,6,0)</f>
        <v>ESTRÉS</v>
      </c>
      <c r="X38" s="70"/>
      <c r="Y38" s="70"/>
      <c r="Z38" s="70"/>
      <c r="AA38" s="71"/>
      <c r="AB38" s="71" t="str">
        <f>VLOOKUP(H38,PELIGROS!A$2:G$445,7,0)</f>
        <v>N/A</v>
      </c>
      <c r="AC38" s="134"/>
      <c r="AD38" s="137"/>
    </row>
    <row r="39" spans="1:30" ht="51.75" thickBot="1">
      <c r="A39" s="115"/>
      <c r="B39" s="115"/>
      <c r="C39" s="130"/>
      <c r="D39" s="131"/>
      <c r="E39" s="132"/>
      <c r="F39" s="132"/>
      <c r="G39" s="71" t="str">
        <f>VLOOKUP(H39,PELIGROS!A$1:G$445,2,0)</f>
        <v>Forzadas, Prolongadas</v>
      </c>
      <c r="H39" s="67" t="s">
        <v>40</v>
      </c>
      <c r="I39" s="67" t="s">
        <v>1232</v>
      </c>
      <c r="J39" s="71" t="str">
        <f>VLOOKUP(H39,PELIGROS!A$2:G$445,3,0)</f>
        <v xml:space="preserve">Lesiones osteomusculares, lesiones osteoarticulares
</v>
      </c>
      <c r="K39" s="70" t="s">
        <v>1210</v>
      </c>
      <c r="L39" s="71" t="str">
        <f>VLOOKUP(H39,PELIGROS!A$2:G$445,4,0)</f>
        <v>Inspecciones planeadas e inspecciones no planeadas, procedimientos de programas de seguridad y salud en el trabajo</v>
      </c>
      <c r="M39" s="71" t="str">
        <f>VLOOKUP(H39,PELIGROS!A$2:G$445,5,0)</f>
        <v>PVE Biomecánico, programa pausas activas, exámenes periódicos, recomendaciones, control de posturas</v>
      </c>
      <c r="N39" s="70">
        <v>2</v>
      </c>
      <c r="O39" s="68">
        <v>2</v>
      </c>
      <c r="P39" s="68">
        <v>10</v>
      </c>
      <c r="Q39" s="68">
        <f t="shared" si="1"/>
        <v>4</v>
      </c>
      <c r="R39" s="68">
        <f t="shared" si="2"/>
        <v>40</v>
      </c>
      <c r="S39" s="67" t="str">
        <f t="shared" si="3"/>
        <v>B-4</v>
      </c>
      <c r="T39" s="69" t="str">
        <f t="shared" si="0"/>
        <v>III</v>
      </c>
      <c r="U39" s="69" t="str">
        <f t="shared" si="4"/>
        <v>Mejorable</v>
      </c>
      <c r="V39" s="134"/>
      <c r="W39" s="71" t="str">
        <f>VLOOKUP(H39,PELIGROS!A$2:G$445,6,0)</f>
        <v>Enfermedades Osteomusculares</v>
      </c>
      <c r="X39" s="70"/>
      <c r="Y39" s="70"/>
      <c r="Z39" s="70"/>
      <c r="AA39" s="71"/>
      <c r="AB39" s="71" t="str">
        <f>VLOOKUP(H39,PELIGROS!A$2:G$445,7,0)</f>
        <v>Prevención en lesiones osteomusculares, líderes de pausas activas</v>
      </c>
      <c r="AC39" s="181" t="s">
        <v>1211</v>
      </c>
      <c r="AD39" s="137"/>
    </row>
    <row r="40" spans="1:30" ht="39" thickBot="1">
      <c r="A40" s="115"/>
      <c r="B40" s="115"/>
      <c r="C40" s="130"/>
      <c r="D40" s="131"/>
      <c r="E40" s="132"/>
      <c r="F40" s="132"/>
      <c r="G40" s="71" t="str">
        <f>VLOOKUP(H40,PELIGROS!A$1:G$445,2,0)</f>
        <v>Higiene Muscular</v>
      </c>
      <c r="H40" s="67" t="s">
        <v>483</v>
      </c>
      <c r="I40" s="67" t="s">
        <v>1232</v>
      </c>
      <c r="J40" s="71" t="str">
        <f>VLOOKUP(H40,PELIGROS!A$2:G$445,3,0)</f>
        <v>Lesiones Musculoesqueléticas</v>
      </c>
      <c r="K40" s="70" t="s">
        <v>1210</v>
      </c>
      <c r="L40" s="71" t="str">
        <f>VLOOKUP(H40,PELIGROS!A$2:G$445,4,0)</f>
        <v>N/A</v>
      </c>
      <c r="M40" s="71" t="str">
        <f>VLOOKUP(H40,PELIGROS!A$2:G$445,5,0)</f>
        <v>N/A</v>
      </c>
      <c r="N40" s="70">
        <v>2</v>
      </c>
      <c r="O40" s="68">
        <v>2</v>
      </c>
      <c r="P40" s="68">
        <v>10</v>
      </c>
      <c r="Q40" s="68">
        <f t="shared" si="1"/>
        <v>4</v>
      </c>
      <c r="R40" s="68">
        <f t="shared" si="2"/>
        <v>40</v>
      </c>
      <c r="S40" s="67" t="str">
        <f t="shared" si="3"/>
        <v>B-4</v>
      </c>
      <c r="T40" s="69" t="str">
        <f t="shared" si="0"/>
        <v>III</v>
      </c>
      <c r="U40" s="69" t="str">
        <f t="shared" si="4"/>
        <v>Mejorable</v>
      </c>
      <c r="V40" s="134"/>
      <c r="W40" s="71" t="str">
        <f>VLOOKUP(H40,PELIGROS!A$2:G$445,6,0)</f>
        <v xml:space="preserve">Enfermedades Osteomusculares
</v>
      </c>
      <c r="X40" s="70"/>
      <c r="Y40" s="70"/>
      <c r="Z40" s="70"/>
      <c r="AA40" s="71"/>
      <c r="AB40" s="71" t="str">
        <f>VLOOKUP(H40,PELIGROS!A$2:G$445,7,0)</f>
        <v>Prevención en lesiones osteomusculares, líderes de pausas activas</v>
      </c>
      <c r="AC40" s="182"/>
      <c r="AD40" s="137"/>
    </row>
    <row r="41" spans="1:30" ht="64.5" thickBot="1">
      <c r="A41" s="115"/>
      <c r="B41" s="115"/>
      <c r="C41" s="130"/>
      <c r="D41" s="131"/>
      <c r="E41" s="132"/>
      <c r="F41" s="132"/>
      <c r="G41" s="71" t="str">
        <f>VLOOKUP(H41,PELIGROS!A$1:G$445,2,0)</f>
        <v>Atropellamiento, Envestir</v>
      </c>
      <c r="H41" s="67" t="s">
        <v>1187</v>
      </c>
      <c r="I41" s="67" t="s">
        <v>1234</v>
      </c>
      <c r="J41" s="71" t="str">
        <f>VLOOKUP(H41,PELIGROS!A$2:G$445,3,0)</f>
        <v>Lesiones, pérdidas materiales, muerte</v>
      </c>
      <c r="K41" s="70" t="s">
        <v>1205</v>
      </c>
      <c r="L41" s="71" t="str">
        <f>VLOOKUP(H41,PELIGROS!A$2:G$445,4,0)</f>
        <v>Inspecciones planeadas e inspecciones no planeadas, procedimientos de programas de seguridad y salud en el trabajo</v>
      </c>
      <c r="M41" s="71" t="str">
        <f>VLOOKUP(H41,PELIGROS!A$2:G$445,5,0)</f>
        <v>Programa de seguridad vial, señalización</v>
      </c>
      <c r="N41" s="70">
        <v>2</v>
      </c>
      <c r="O41" s="68">
        <v>3</v>
      </c>
      <c r="P41" s="68">
        <v>60</v>
      </c>
      <c r="Q41" s="68">
        <f t="shared" si="1"/>
        <v>6</v>
      </c>
      <c r="R41" s="68">
        <f t="shared" si="2"/>
        <v>360</v>
      </c>
      <c r="S41" s="67" t="str">
        <f t="shared" si="3"/>
        <v>M-6</v>
      </c>
      <c r="T41" s="69" t="str">
        <f t="shared" si="0"/>
        <v>II</v>
      </c>
      <c r="U41" s="69" t="str">
        <f t="shared" si="4"/>
        <v>No Aceptable o Aceptable Con Control Especifico</v>
      </c>
      <c r="V41" s="134"/>
      <c r="W41" s="71" t="str">
        <f>VLOOKUP(H41,PELIGROS!A$2:G$445,6,0)</f>
        <v>Muerte</v>
      </c>
      <c r="X41" s="70"/>
      <c r="Y41" s="70"/>
      <c r="Z41" s="70"/>
      <c r="AA41" s="71"/>
      <c r="AB41" s="71" t="str">
        <f>VLOOKUP(H41,PELIGROS!A$2:G$445,7,0)</f>
        <v>Seguridad vial y manejo defensivo, aseguramiento de áreas de trabajo</v>
      </c>
      <c r="AC41" s="70" t="s">
        <v>1214</v>
      </c>
      <c r="AD41" s="137"/>
    </row>
    <row r="42" spans="1:30" ht="83.25" customHeight="1" thickBot="1">
      <c r="A42" s="115"/>
      <c r="B42" s="115"/>
      <c r="C42" s="130"/>
      <c r="D42" s="131"/>
      <c r="E42" s="132"/>
      <c r="F42" s="132"/>
      <c r="G42" s="71" t="str">
        <f>VLOOKUP(H42,PELIGROS!A$1:G$445,2,0)</f>
        <v>Atraco, golpiza, atentados y secuestrados</v>
      </c>
      <c r="H42" s="67" t="s">
        <v>57</v>
      </c>
      <c r="I42" s="67" t="s">
        <v>1234</v>
      </c>
      <c r="J42" s="71" t="str">
        <f>VLOOKUP(H42,PELIGROS!A$2:G$445,3,0)</f>
        <v>Estrés, golpes, Secuestros</v>
      </c>
      <c r="K42" s="70" t="s">
        <v>1205</v>
      </c>
      <c r="L42" s="71" t="str">
        <f>VLOOKUP(H42,PELIGROS!A$2:G$445,4,0)</f>
        <v>Inspecciones planeadas e inspecciones no planeadas, procedimientos de programas de seguridad y salud en el trabajo</v>
      </c>
      <c r="M42" s="71" t="str">
        <f>VLOOKUP(H42,PELIGROS!A$2:G$445,5,0)</f>
        <v xml:space="preserve">Uniformes Corporativos, Caquetas corporativas, Carnetización
</v>
      </c>
      <c r="N42" s="70">
        <v>2</v>
      </c>
      <c r="O42" s="68">
        <v>3</v>
      </c>
      <c r="P42" s="68">
        <v>60</v>
      </c>
      <c r="Q42" s="68">
        <f t="shared" si="1"/>
        <v>6</v>
      </c>
      <c r="R42" s="68">
        <f t="shared" si="2"/>
        <v>360</v>
      </c>
      <c r="S42" s="67" t="str">
        <f t="shared" si="3"/>
        <v>M-6</v>
      </c>
      <c r="T42" s="69" t="str">
        <f t="shared" si="0"/>
        <v>II</v>
      </c>
      <c r="U42" s="69" t="str">
        <f t="shared" si="4"/>
        <v>No Aceptable o Aceptable Con Control Especifico</v>
      </c>
      <c r="V42" s="134"/>
      <c r="W42" s="71" t="str">
        <f>VLOOKUP(H42,PELIGROS!A$2:G$445,6,0)</f>
        <v>Secuestros</v>
      </c>
      <c r="X42" s="70"/>
      <c r="Y42" s="70"/>
      <c r="Z42" s="70"/>
      <c r="AA42" s="71"/>
      <c r="AB42" s="71" t="str">
        <f>VLOOKUP(H42,PELIGROS!A$2:G$445,7,0)</f>
        <v>N/A</v>
      </c>
      <c r="AC42" s="70" t="s">
        <v>1224</v>
      </c>
      <c r="AD42" s="137"/>
    </row>
    <row r="43" spans="1:30" ht="90" thickBot="1">
      <c r="A43" s="115"/>
      <c r="B43" s="115"/>
      <c r="C43" s="130"/>
      <c r="D43" s="131"/>
      <c r="E43" s="132"/>
      <c r="F43" s="132"/>
      <c r="G43" s="71" t="str">
        <f>VLOOKUP(H43,PELIGROS!A$1:G$445,2,0)</f>
        <v>MANTENIMIENTO DE PUENTE GRUAS, LIMPIEZA DE CANALES, MANTENIMIENTO DE INSTALACIONES LOCATIVAS, MANTENIMIENTO Y REPARACIÓN DE POZOS</v>
      </c>
      <c r="H43" s="67" t="s">
        <v>624</v>
      </c>
      <c r="I43" s="67" t="s">
        <v>1234</v>
      </c>
      <c r="J43" s="71" t="str">
        <f>VLOOKUP(H43,PELIGROS!A$2:G$445,3,0)</f>
        <v>LESIONES, FRACTURAS, MUERTE</v>
      </c>
      <c r="K43" s="70" t="s">
        <v>1205</v>
      </c>
      <c r="L43" s="71" t="str">
        <f>VLOOKUP(H43,PELIGROS!A$2:G$445,4,0)</f>
        <v>Inspecciones planeadas e inspecciones no planeadas, procedimientos de programas de seguridad y salud en el trabajo</v>
      </c>
      <c r="M43" s="71" t="str">
        <f>VLOOKUP(H43,PELIGROS!A$2:G$445,5,0)</f>
        <v>EPP</v>
      </c>
      <c r="N43" s="70">
        <v>2</v>
      </c>
      <c r="O43" s="68">
        <v>2</v>
      </c>
      <c r="P43" s="68">
        <v>60</v>
      </c>
      <c r="Q43" s="68">
        <f t="shared" ref="Q43" si="10">N43*O43</f>
        <v>4</v>
      </c>
      <c r="R43" s="68">
        <f t="shared" ref="R43" si="11">P43*Q43</f>
        <v>240</v>
      </c>
      <c r="S43" s="67" t="str">
        <f t="shared" ref="S43" si="12">IF(Q43=40,"MA-40",IF(Q43=30,"MA-30",IF(Q43=20,"A-20",IF(Q43=10,"A-10",IF(Q43=24,"MA-24",IF(Q43=18,"A-18",IF(Q43=12,"A-12",IF(Q43=6,"M-6",IF(Q43=8,"M-8",IF(Q43=6,"M-6",IF(Q43=4,"B-4",IF(Q43=2,"B-2",))))))))))))</f>
        <v>B-4</v>
      </c>
      <c r="T43" s="69" t="str">
        <f t="shared" ref="T43" si="13">IF(R43&lt;=20,"IV",IF(R43&lt;=120,"III",IF(R43&lt;=500,"II",IF(R43&lt;=4000,"I"))))</f>
        <v>II</v>
      </c>
      <c r="U43" s="69" t="str">
        <f t="shared" ref="U43" si="14">IF(T43=0,"",IF(T43="IV","Aceptable",IF(T43="III","Mejorable",IF(T43="II","No Aceptable o Aceptable Con Control Especifico",IF(T43="I","No Aceptable","")))))</f>
        <v>No Aceptable o Aceptable Con Control Especifico</v>
      </c>
      <c r="V43" s="134"/>
      <c r="W43" s="71" t="str">
        <f>VLOOKUP(H43,PELIGROS!A$2:G$445,6,0)</f>
        <v>MUERTE</v>
      </c>
      <c r="X43" s="70"/>
      <c r="Y43" s="70"/>
      <c r="Z43" s="70"/>
      <c r="AA43" s="71"/>
      <c r="AB43" s="71" t="str">
        <f>VLOOKUP(H43,PELIGROS!A$2:G$445,7,0)</f>
        <v>CERTIFICACIÓN Y/O ENTRENAMIENTO EN TRABAJO SEGURO EN ALTURAS; DILGENCIAMIENTO DE PERMISO DE TRABAJO; USO Y MANEJO ADECUADO DE E.P.P.; ARME Y DESARME DE ANDAMIOS</v>
      </c>
      <c r="AC43" s="70"/>
      <c r="AD43" s="137"/>
    </row>
    <row r="44" spans="1:30" ht="41.25" thickBot="1">
      <c r="A44" s="115"/>
      <c r="B44" s="115"/>
      <c r="C44" s="130"/>
      <c r="D44" s="131"/>
      <c r="E44" s="132"/>
      <c r="F44" s="132"/>
      <c r="G44" s="71" t="str">
        <f>VLOOKUP(H44,PELIGROS!A$1:G$445,2,0)</f>
        <v>Superficies de trabajo irregulares o deslizantes</v>
      </c>
      <c r="H44" s="67" t="s">
        <v>597</v>
      </c>
      <c r="I44" s="67" t="s">
        <v>1234</v>
      </c>
      <c r="J44" s="71" t="str">
        <f>VLOOKUP(H44,PELIGROS!A$2:G$445,3,0)</f>
        <v>Caidas del mismo nivel, fracturas, golpe con objetos, caídas de objetos, obstrucción de rutas de evacuación</v>
      </c>
      <c r="K44" s="70" t="s">
        <v>1205</v>
      </c>
      <c r="L44" s="71" t="str">
        <f>VLOOKUP(H44,PELIGROS!A$2:G$445,4,0)</f>
        <v>N/A</v>
      </c>
      <c r="M44" s="71" t="str">
        <f>VLOOKUP(H44,PELIGROS!A$2:G$445,5,0)</f>
        <v>N/A</v>
      </c>
      <c r="N44" s="70">
        <v>2</v>
      </c>
      <c r="O44" s="68">
        <v>3</v>
      </c>
      <c r="P44" s="68">
        <v>25</v>
      </c>
      <c r="Q44" s="68">
        <f t="shared" si="1"/>
        <v>6</v>
      </c>
      <c r="R44" s="68">
        <f t="shared" si="2"/>
        <v>150</v>
      </c>
      <c r="S44" s="67" t="str">
        <f t="shared" si="3"/>
        <v>M-6</v>
      </c>
      <c r="T44" s="69" t="str">
        <f t="shared" si="0"/>
        <v>II</v>
      </c>
      <c r="U44" s="69" t="str">
        <f t="shared" si="4"/>
        <v>No Aceptable o Aceptable Con Control Especifico</v>
      </c>
      <c r="V44" s="134"/>
      <c r="W44" s="71" t="str">
        <f>VLOOKUP(H44,PELIGROS!A$2:G$445,6,0)</f>
        <v>Caídas de distinto nivel</v>
      </c>
      <c r="X44" s="70"/>
      <c r="Y44" s="70"/>
      <c r="Z44" s="70"/>
      <c r="AA44" s="71"/>
      <c r="AB44" s="71" t="str">
        <f>VLOOKUP(H44,PELIGROS!A$2:G$445,7,0)</f>
        <v>Pautas Básicas en orden y aseo en el lugar de trabajo, actos y condiciones inseguras</v>
      </c>
      <c r="AC44" s="70" t="s">
        <v>1213</v>
      </c>
      <c r="AD44" s="137"/>
    </row>
    <row r="45" spans="1:30" ht="51.75" thickBot="1">
      <c r="A45" s="115"/>
      <c r="B45" s="115"/>
      <c r="C45" s="130"/>
      <c r="D45" s="131"/>
      <c r="E45" s="132"/>
      <c r="F45" s="132"/>
      <c r="G45" s="76" t="str">
        <f>VLOOKUP(H45,PELIGROS!A$1:G$445,2,0)</f>
        <v>SISMOS, INCENDIOS, INUNDACIONES, TERREMOTOS, VENDAVALES, DERRUMBE</v>
      </c>
      <c r="H45" s="72" t="s">
        <v>62</v>
      </c>
      <c r="I45" s="72" t="s">
        <v>1235</v>
      </c>
      <c r="J45" s="76" t="str">
        <f>VLOOKUP(H45,PELIGROS!A$2:G$445,3,0)</f>
        <v>SISMOS, INCENDIOS, INUNDACIONES, TERREMOTOS, VENDAVALES</v>
      </c>
      <c r="K45" s="75" t="s">
        <v>1205</v>
      </c>
      <c r="L45" s="76" t="str">
        <f>VLOOKUP(H45,PELIGROS!A$2:G$445,4,0)</f>
        <v>Inspecciones planeadas e inspecciones no planeadas, procedimientos de programas de seguridad y salud en el trabajo</v>
      </c>
      <c r="M45" s="76" t="str">
        <f>VLOOKUP(H45,PELIGROS!A$2:G$445,5,0)</f>
        <v>BRIGADAS DE EMERGENCIAS</v>
      </c>
      <c r="N45" s="75">
        <v>2</v>
      </c>
      <c r="O45" s="73">
        <v>1</v>
      </c>
      <c r="P45" s="73">
        <v>100</v>
      </c>
      <c r="Q45" s="73">
        <f t="shared" si="1"/>
        <v>2</v>
      </c>
      <c r="R45" s="73">
        <f t="shared" si="2"/>
        <v>200</v>
      </c>
      <c r="S45" s="72" t="str">
        <f t="shared" si="3"/>
        <v>B-2</v>
      </c>
      <c r="T45" s="74" t="str">
        <f t="shared" si="0"/>
        <v>II</v>
      </c>
      <c r="U45" s="74" t="str">
        <f t="shared" si="4"/>
        <v>No Aceptable o Aceptable Con Control Especifico</v>
      </c>
      <c r="V45" s="135"/>
      <c r="W45" s="76" t="str">
        <f>VLOOKUP(H45,PELIGROS!A$2:G$445,6,0)</f>
        <v>MUERTE</v>
      </c>
      <c r="X45" s="75"/>
      <c r="Y45" s="75"/>
      <c r="Z45" s="75"/>
      <c r="AA45" s="76" t="s">
        <v>1216</v>
      </c>
      <c r="AB45" s="76" t="str">
        <f>VLOOKUP(H45,PELIGROS!A$2:G$445,7,0)</f>
        <v>ENTRENAMIENTO DE LA BRIGADA; DIVULGACIÓN DE PLAN DE EMERGENCIA</v>
      </c>
      <c r="AC45" s="75" t="s">
        <v>1217</v>
      </c>
      <c r="AD45" s="138"/>
    </row>
    <row r="46" spans="1:30" ht="26.25" thickBot="1">
      <c r="A46" s="115"/>
      <c r="B46" s="115"/>
      <c r="C46" s="153" t="s">
        <v>1178</v>
      </c>
      <c r="D46" s="154" t="s">
        <v>1228</v>
      </c>
      <c r="E46" s="155" t="s">
        <v>1021</v>
      </c>
      <c r="F46" s="155" t="s">
        <v>1222</v>
      </c>
      <c r="G46" s="80" t="str">
        <f>VLOOKUP(H46,PELIGROS!A$1:G$445,2,0)</f>
        <v>Bacterias</v>
      </c>
      <c r="H46" s="35" t="s">
        <v>113</v>
      </c>
      <c r="I46" s="35" t="s">
        <v>1230</v>
      </c>
      <c r="J46" s="80" t="str">
        <f>VLOOKUP(H46,PELIGROS!A$2:G$445,3,0)</f>
        <v>Infecciones Bacterianas</v>
      </c>
      <c r="K46" s="79" t="s">
        <v>1205</v>
      </c>
      <c r="L46" s="80" t="str">
        <f>VLOOKUP(H46,PELIGROS!A$2:G$445,4,0)</f>
        <v>N/A</v>
      </c>
      <c r="M46" s="80" t="str">
        <f>VLOOKUP(H46,PELIGROS!A$2:G$445,5,0)</f>
        <v>Vacunación</v>
      </c>
      <c r="N46" s="79">
        <v>2</v>
      </c>
      <c r="O46" s="77">
        <v>3</v>
      </c>
      <c r="P46" s="77">
        <v>10</v>
      </c>
      <c r="Q46" s="77">
        <f t="shared" si="1"/>
        <v>6</v>
      </c>
      <c r="R46" s="77">
        <f t="shared" si="2"/>
        <v>60</v>
      </c>
      <c r="S46" s="35" t="str">
        <f t="shared" si="3"/>
        <v>M-6</v>
      </c>
      <c r="T46" s="78" t="str">
        <f t="shared" si="0"/>
        <v>III</v>
      </c>
      <c r="U46" s="78" t="str">
        <f t="shared" si="4"/>
        <v>Mejorable</v>
      </c>
      <c r="V46" s="148">
        <v>3</v>
      </c>
      <c r="W46" s="80" t="str">
        <f>VLOOKUP(H46,PELIGROS!A$2:G$445,6,0)</f>
        <v xml:space="preserve">Enfermedades Infectocontagiosas
</v>
      </c>
      <c r="X46" s="79"/>
      <c r="Y46" s="79"/>
      <c r="Z46" s="79"/>
      <c r="AA46" s="80"/>
      <c r="AB46" s="80" t="str">
        <f>VLOOKUP(H46,PELIGROS!A$2:G$445,7,0)</f>
        <v>Autocuidado</v>
      </c>
      <c r="AC46" s="148" t="s">
        <v>1206</v>
      </c>
      <c r="AD46" s="150" t="s">
        <v>1207</v>
      </c>
    </row>
    <row r="47" spans="1:30" ht="26.25" thickBot="1">
      <c r="A47" s="115"/>
      <c r="B47" s="115"/>
      <c r="C47" s="153"/>
      <c r="D47" s="154"/>
      <c r="E47" s="155"/>
      <c r="F47" s="155"/>
      <c r="G47" s="84" t="str">
        <f>VLOOKUP(H47,PELIGROS!A$1:G$445,2,0)</f>
        <v>Virus</v>
      </c>
      <c r="H47" s="36" t="s">
        <v>122</v>
      </c>
      <c r="I47" s="36" t="s">
        <v>1230</v>
      </c>
      <c r="J47" s="84" t="str">
        <f>VLOOKUP(H47,PELIGROS!A$2:G$445,3,0)</f>
        <v>Infecciones Virales</v>
      </c>
      <c r="K47" s="82" t="s">
        <v>1205</v>
      </c>
      <c r="L47" s="84" t="str">
        <f>VLOOKUP(H47,PELIGROS!A$2:G$445,4,0)</f>
        <v>N/A</v>
      </c>
      <c r="M47" s="84" t="str">
        <f>VLOOKUP(H47,PELIGROS!A$2:G$445,5,0)</f>
        <v>Vacunación</v>
      </c>
      <c r="N47" s="82">
        <v>2</v>
      </c>
      <c r="O47" s="17">
        <v>3</v>
      </c>
      <c r="P47" s="17">
        <v>10</v>
      </c>
      <c r="Q47" s="17">
        <f t="shared" si="1"/>
        <v>6</v>
      </c>
      <c r="R47" s="17">
        <f t="shared" si="2"/>
        <v>60</v>
      </c>
      <c r="S47" s="36" t="str">
        <f t="shared" si="3"/>
        <v>M-6</v>
      </c>
      <c r="T47" s="81" t="str">
        <f t="shared" si="0"/>
        <v>III</v>
      </c>
      <c r="U47" s="81" t="str">
        <f t="shared" si="4"/>
        <v>Mejorable</v>
      </c>
      <c r="V47" s="149"/>
      <c r="W47" s="84" t="str">
        <f>VLOOKUP(H47,PELIGROS!A$2:G$445,6,0)</f>
        <v xml:space="preserve">Enfermedades Infectocontagiosas
</v>
      </c>
      <c r="X47" s="82"/>
      <c r="Y47" s="82"/>
      <c r="Z47" s="82"/>
      <c r="AA47" s="84"/>
      <c r="AB47" s="84" t="str">
        <f>VLOOKUP(H47,PELIGROS!A$2:G$445,7,0)</f>
        <v>Autocuidado</v>
      </c>
      <c r="AC47" s="149"/>
      <c r="AD47" s="151"/>
    </row>
    <row r="48" spans="1:30" ht="51.75" thickBot="1">
      <c r="A48" s="115"/>
      <c r="B48" s="115"/>
      <c r="C48" s="153"/>
      <c r="D48" s="154"/>
      <c r="E48" s="155"/>
      <c r="F48" s="155"/>
      <c r="G48" s="84" t="str">
        <f>VLOOKUP(H48,PELIGROS!A$1:G$445,2,0)</f>
        <v>MAQUINARIA O EQUIPO</v>
      </c>
      <c r="H48" s="36" t="s">
        <v>164</v>
      </c>
      <c r="I48" s="36" t="s">
        <v>1237</v>
      </c>
      <c r="J48" s="84" t="str">
        <f>VLOOKUP(H48,PELIGROS!A$2:G$445,3,0)</f>
        <v>SORDERA, ESTRÉS, HIPOACUSIA, CEFALA,IRRITABILIDAD</v>
      </c>
      <c r="K48" s="82" t="s">
        <v>1205</v>
      </c>
      <c r="L48" s="84" t="str">
        <f>VLOOKUP(H48,PELIGROS!A$2:G$445,4,0)</f>
        <v>Inspecciones planeadas e inspecciones no planeadas, procedimientos de programas de seguridad y salud en el trabajo</v>
      </c>
      <c r="M48" s="84" t="str">
        <f>VLOOKUP(H48,PELIGROS!A$2:G$445,5,0)</f>
        <v>PVE RUIDO</v>
      </c>
      <c r="N48" s="82">
        <v>2</v>
      </c>
      <c r="O48" s="17">
        <v>3</v>
      </c>
      <c r="P48" s="17">
        <v>25</v>
      </c>
      <c r="Q48" s="17">
        <f t="shared" si="1"/>
        <v>6</v>
      </c>
      <c r="R48" s="17">
        <f t="shared" si="2"/>
        <v>150</v>
      </c>
      <c r="S48" s="36" t="str">
        <f t="shared" si="3"/>
        <v>M-6</v>
      </c>
      <c r="T48" s="81" t="str">
        <f t="shared" si="0"/>
        <v>II</v>
      </c>
      <c r="U48" s="81" t="str">
        <f t="shared" si="4"/>
        <v>No Aceptable o Aceptable Con Control Especifico</v>
      </c>
      <c r="V48" s="149"/>
      <c r="W48" s="84" t="str">
        <f>VLOOKUP(H48,PELIGROS!A$2:G$445,6,0)</f>
        <v>SORDERA</v>
      </c>
      <c r="X48" s="82"/>
      <c r="Y48" s="82"/>
      <c r="Z48" s="82"/>
      <c r="AA48" s="84"/>
      <c r="AB48" s="84" t="str">
        <f>VLOOKUP(H48,PELIGROS!A$2:G$445,7,0)</f>
        <v>USO DE EPP</v>
      </c>
      <c r="AC48" s="82" t="s">
        <v>1223</v>
      </c>
      <c r="AD48" s="151"/>
    </row>
    <row r="49" spans="1:30" ht="41.25" customHeight="1" thickBot="1">
      <c r="A49" s="115"/>
      <c r="B49" s="115"/>
      <c r="C49" s="153"/>
      <c r="D49" s="154"/>
      <c r="E49" s="155"/>
      <c r="F49" s="155"/>
      <c r="G49" s="84" t="str">
        <f>VLOOKUP(H49,PELIGROS!A$1:G$445,2,0)</f>
        <v>CONCENTRACIÓN EN ACTIVIDADES DE ALTO DESEMPEÑO MENTAL</v>
      </c>
      <c r="H49" s="36" t="s">
        <v>72</v>
      </c>
      <c r="I49" s="36" t="s">
        <v>1231</v>
      </c>
      <c r="J49" s="84" t="str">
        <f>VLOOKUP(H49,PELIGROS!A$2:G$445,3,0)</f>
        <v>ESTRÉS, CEFALEA, IRRITABILIDAD</v>
      </c>
      <c r="K49" s="82" t="s">
        <v>1205</v>
      </c>
      <c r="L49" s="84" t="str">
        <f>VLOOKUP(H49,PELIGROS!A$2:G$445,4,0)</f>
        <v>N/A</v>
      </c>
      <c r="M49" s="84" t="str">
        <f>VLOOKUP(H49,PELIGROS!A$2:G$445,5,0)</f>
        <v>PVE PSICOSOCIAL</v>
      </c>
      <c r="N49" s="82">
        <v>2</v>
      </c>
      <c r="O49" s="17">
        <v>3</v>
      </c>
      <c r="P49" s="17">
        <v>10</v>
      </c>
      <c r="Q49" s="17">
        <f t="shared" si="1"/>
        <v>6</v>
      </c>
      <c r="R49" s="17">
        <f t="shared" si="2"/>
        <v>60</v>
      </c>
      <c r="S49" s="36" t="str">
        <f t="shared" si="3"/>
        <v>M-6</v>
      </c>
      <c r="T49" s="81" t="str">
        <f t="shared" si="0"/>
        <v>III</v>
      </c>
      <c r="U49" s="81" t="str">
        <f t="shared" si="4"/>
        <v>Mejorable</v>
      </c>
      <c r="V49" s="149"/>
      <c r="W49" s="84" t="str">
        <f>VLOOKUP(H49,PELIGROS!A$2:G$445,6,0)</f>
        <v>ESTRÉS</v>
      </c>
      <c r="X49" s="82"/>
      <c r="Y49" s="82"/>
      <c r="Z49" s="82"/>
      <c r="AA49" s="84"/>
      <c r="AB49" s="84" t="str">
        <f>VLOOKUP(H49,PELIGROS!A$2:G$445,7,0)</f>
        <v>N/A</v>
      </c>
      <c r="AC49" s="149" t="s">
        <v>1209</v>
      </c>
      <c r="AD49" s="151"/>
    </row>
    <row r="50" spans="1:30" ht="41.25" customHeight="1" thickBot="1">
      <c r="A50" s="115"/>
      <c r="B50" s="115"/>
      <c r="C50" s="153"/>
      <c r="D50" s="154"/>
      <c r="E50" s="155"/>
      <c r="F50" s="155"/>
      <c r="G50" s="84" t="str">
        <f>VLOOKUP(H50,PELIGROS!A$1:G$445,2,0)</f>
        <v>NATURALEZA DE LA TAREA</v>
      </c>
      <c r="H50" s="36" t="s">
        <v>76</v>
      </c>
      <c r="I50" s="36" t="s">
        <v>1231</v>
      </c>
      <c r="J50" s="84" t="str">
        <f>VLOOKUP(H50,PELIGROS!A$2:G$445,3,0)</f>
        <v>ESTRÉS,  TRANSTORNOS DEL SUEÑO</v>
      </c>
      <c r="K50" s="82" t="s">
        <v>1205</v>
      </c>
      <c r="L50" s="84" t="str">
        <f>VLOOKUP(H50,PELIGROS!A$2:G$445,4,0)</f>
        <v>N/A</v>
      </c>
      <c r="M50" s="84" t="str">
        <f>VLOOKUP(H50,PELIGROS!A$2:G$445,5,0)</f>
        <v>PVE PSICOSOCIAL</v>
      </c>
      <c r="N50" s="82">
        <v>2</v>
      </c>
      <c r="O50" s="17">
        <v>3</v>
      </c>
      <c r="P50" s="17">
        <v>10</v>
      </c>
      <c r="Q50" s="17">
        <f t="shared" si="1"/>
        <v>6</v>
      </c>
      <c r="R50" s="17">
        <f t="shared" si="2"/>
        <v>60</v>
      </c>
      <c r="S50" s="36" t="str">
        <f t="shared" si="3"/>
        <v>M-6</v>
      </c>
      <c r="T50" s="81" t="str">
        <f t="shared" si="0"/>
        <v>III</v>
      </c>
      <c r="U50" s="81" t="str">
        <f t="shared" si="4"/>
        <v>Mejorable</v>
      </c>
      <c r="V50" s="149"/>
      <c r="W50" s="84" t="str">
        <f>VLOOKUP(H50,PELIGROS!A$2:G$445,6,0)</f>
        <v>ESTRÉS</v>
      </c>
      <c r="X50" s="82"/>
      <c r="Y50" s="82"/>
      <c r="Z50" s="82"/>
      <c r="AA50" s="84"/>
      <c r="AB50" s="84" t="str">
        <f>VLOOKUP(H50,PELIGROS!A$2:G$445,7,0)</f>
        <v>N/A</v>
      </c>
      <c r="AC50" s="149"/>
      <c r="AD50" s="151"/>
    </row>
    <row r="51" spans="1:30" ht="51.75" thickBot="1">
      <c r="A51" s="115"/>
      <c r="B51" s="115"/>
      <c r="C51" s="153"/>
      <c r="D51" s="154"/>
      <c r="E51" s="155"/>
      <c r="F51" s="155"/>
      <c r="G51" s="84" t="str">
        <f>VLOOKUP(H51,PELIGROS!A$1:G$445,2,0)</f>
        <v>Forzadas, Prolongadas</v>
      </c>
      <c r="H51" s="36" t="s">
        <v>40</v>
      </c>
      <c r="I51" s="36" t="s">
        <v>1232</v>
      </c>
      <c r="J51" s="84" t="str">
        <f>VLOOKUP(H51,PELIGROS!A$2:G$445,3,0)</f>
        <v xml:space="preserve">Lesiones osteomusculares, lesiones osteoarticulares
</v>
      </c>
      <c r="K51" s="82" t="s">
        <v>1210</v>
      </c>
      <c r="L51" s="84" t="str">
        <f>VLOOKUP(H51,PELIGROS!A$2:G$445,4,0)</f>
        <v>Inspecciones planeadas e inspecciones no planeadas, procedimientos de programas de seguridad y salud en el trabajo</v>
      </c>
      <c r="M51" s="84" t="str">
        <f>VLOOKUP(H51,PELIGROS!A$2:G$445,5,0)</f>
        <v>PVE Biomecánico, programa pausas activas, exámenes periódicos, recomendaciones, control de posturas</v>
      </c>
      <c r="N51" s="82">
        <v>2</v>
      </c>
      <c r="O51" s="17">
        <v>3</v>
      </c>
      <c r="P51" s="17">
        <v>10</v>
      </c>
      <c r="Q51" s="17">
        <f t="shared" si="1"/>
        <v>6</v>
      </c>
      <c r="R51" s="17">
        <f t="shared" si="2"/>
        <v>60</v>
      </c>
      <c r="S51" s="36" t="str">
        <f t="shared" si="3"/>
        <v>M-6</v>
      </c>
      <c r="T51" s="81" t="str">
        <f t="shared" si="0"/>
        <v>III</v>
      </c>
      <c r="U51" s="81" t="str">
        <f t="shared" si="4"/>
        <v>Mejorable</v>
      </c>
      <c r="V51" s="149"/>
      <c r="W51" s="84" t="str">
        <f>VLOOKUP(H51,PELIGROS!A$2:G$445,6,0)</f>
        <v>Enfermedades Osteomusculares</v>
      </c>
      <c r="X51" s="82"/>
      <c r="Y51" s="82"/>
      <c r="Z51" s="82"/>
      <c r="AA51" s="84"/>
      <c r="AB51" s="84" t="str">
        <f>VLOOKUP(H51,PELIGROS!A$2:G$445,7,0)</f>
        <v>Prevención en lesiones osteomusculares, líderes de pausas activas</v>
      </c>
      <c r="AC51" s="149" t="s">
        <v>1211</v>
      </c>
      <c r="AD51" s="151"/>
    </row>
    <row r="52" spans="1:30" ht="39" thickBot="1">
      <c r="A52" s="115"/>
      <c r="B52" s="115"/>
      <c r="C52" s="153"/>
      <c r="D52" s="154"/>
      <c r="E52" s="155"/>
      <c r="F52" s="155"/>
      <c r="G52" s="84" t="str">
        <f>VLOOKUP(H52,PELIGROS!A$1:G$445,2,0)</f>
        <v>Higiene Muscular</v>
      </c>
      <c r="H52" s="36" t="s">
        <v>483</v>
      </c>
      <c r="I52" s="36" t="s">
        <v>1232</v>
      </c>
      <c r="J52" s="84" t="str">
        <f>VLOOKUP(H52,PELIGROS!A$2:G$445,3,0)</f>
        <v>Lesiones Musculoesqueléticas</v>
      </c>
      <c r="K52" s="82" t="s">
        <v>1210</v>
      </c>
      <c r="L52" s="84" t="str">
        <f>VLOOKUP(H52,PELIGROS!A$2:G$445,4,0)</f>
        <v>N/A</v>
      </c>
      <c r="M52" s="84" t="str">
        <f>VLOOKUP(H52,PELIGROS!A$2:G$445,5,0)</f>
        <v>N/A</v>
      </c>
      <c r="N52" s="82">
        <v>2</v>
      </c>
      <c r="O52" s="17">
        <v>3</v>
      </c>
      <c r="P52" s="17">
        <v>10</v>
      </c>
      <c r="Q52" s="17">
        <f t="shared" si="1"/>
        <v>6</v>
      </c>
      <c r="R52" s="17">
        <f t="shared" si="2"/>
        <v>60</v>
      </c>
      <c r="S52" s="36" t="str">
        <f t="shared" si="3"/>
        <v>M-6</v>
      </c>
      <c r="T52" s="81" t="str">
        <f t="shared" si="0"/>
        <v>III</v>
      </c>
      <c r="U52" s="81" t="str">
        <f t="shared" si="4"/>
        <v>Mejorable</v>
      </c>
      <c r="V52" s="149"/>
      <c r="W52" s="84" t="str">
        <f>VLOOKUP(H52,PELIGROS!A$2:G$445,6,0)</f>
        <v xml:space="preserve">Enfermedades Osteomusculares
</v>
      </c>
      <c r="X52" s="82"/>
      <c r="Y52" s="82"/>
      <c r="Z52" s="82"/>
      <c r="AA52" s="84"/>
      <c r="AB52" s="84" t="str">
        <f>VLOOKUP(H52,PELIGROS!A$2:G$445,7,0)</f>
        <v>Prevención en lesiones osteomusculares, líderes de pausas activas</v>
      </c>
      <c r="AC52" s="149"/>
      <c r="AD52" s="151"/>
    </row>
    <row r="53" spans="1:30" ht="39" thickBot="1">
      <c r="A53" s="115"/>
      <c r="B53" s="115"/>
      <c r="C53" s="153"/>
      <c r="D53" s="154"/>
      <c r="E53" s="155"/>
      <c r="F53" s="155"/>
      <c r="G53" s="84" t="str">
        <f>VLOOKUP(H53,PELIGROS!A$1:G$445,2,0)</f>
        <v>Superficies de trabajo irregulares o deslizantes</v>
      </c>
      <c r="H53" s="36" t="s">
        <v>597</v>
      </c>
      <c r="I53" s="36" t="s">
        <v>1234</v>
      </c>
      <c r="J53" s="84" t="str">
        <f>VLOOKUP(H53,PELIGROS!A$2:G$445,3,0)</f>
        <v>Caidas del mismo nivel, fracturas, golpe con objetos, caídas de objetos, obstrucción de rutas de evacuación</v>
      </c>
      <c r="K53" s="82" t="s">
        <v>1205</v>
      </c>
      <c r="L53" s="84" t="str">
        <f>VLOOKUP(H53,PELIGROS!A$2:G$445,4,0)</f>
        <v>N/A</v>
      </c>
      <c r="M53" s="84" t="str">
        <f>VLOOKUP(H53,PELIGROS!A$2:G$445,5,0)</f>
        <v>N/A</v>
      </c>
      <c r="N53" s="82">
        <v>2</v>
      </c>
      <c r="O53" s="17">
        <v>2</v>
      </c>
      <c r="P53" s="17">
        <v>25</v>
      </c>
      <c r="Q53" s="17">
        <f t="shared" si="1"/>
        <v>4</v>
      </c>
      <c r="R53" s="17">
        <f t="shared" si="2"/>
        <v>100</v>
      </c>
      <c r="S53" s="36" t="str">
        <f t="shared" si="3"/>
        <v>B-4</v>
      </c>
      <c r="T53" s="81" t="str">
        <f t="shared" si="0"/>
        <v>III</v>
      </c>
      <c r="U53" s="81" t="str">
        <f t="shared" si="4"/>
        <v>Mejorable</v>
      </c>
      <c r="V53" s="149"/>
      <c r="W53" s="84" t="str">
        <f>VLOOKUP(H53,PELIGROS!A$2:G$445,6,0)</f>
        <v>Caídas de distinto nivel</v>
      </c>
      <c r="X53" s="82"/>
      <c r="Y53" s="82"/>
      <c r="Z53" s="82"/>
      <c r="AA53" s="84"/>
      <c r="AB53" s="84" t="str">
        <f>VLOOKUP(H53,PELIGROS!A$2:G$445,7,0)</f>
        <v>Pautas Básicas en orden y aseo en el lugar de trabajo, actos y condiciones inseguras</v>
      </c>
      <c r="AC53" s="82" t="s">
        <v>1213</v>
      </c>
      <c r="AD53" s="151"/>
    </row>
    <row r="54" spans="1:30" ht="51.75" thickBot="1">
      <c r="A54" s="115"/>
      <c r="B54" s="115"/>
      <c r="C54" s="153"/>
      <c r="D54" s="154"/>
      <c r="E54" s="155"/>
      <c r="F54" s="155"/>
      <c r="G54" s="87" t="str">
        <f>VLOOKUP(H54,PELIGROS!A$1:G$445,2,0)</f>
        <v>SISMOS, INCENDIOS, INUNDACIONES, TERREMOTOS, VENDAVALES, DERRUMBE</v>
      </c>
      <c r="H54" s="39" t="s">
        <v>62</v>
      </c>
      <c r="I54" s="39" t="s">
        <v>1235</v>
      </c>
      <c r="J54" s="87" t="str">
        <f>VLOOKUP(H54,PELIGROS!A$2:G$445,3,0)</f>
        <v>SISMOS, INCENDIOS, INUNDACIONES, TERREMOTOS, VENDAVALES</v>
      </c>
      <c r="K54" s="86" t="s">
        <v>1205</v>
      </c>
      <c r="L54" s="87" t="str">
        <f>VLOOKUP(H54,PELIGROS!A$2:G$445,4,0)</f>
        <v>Inspecciones planeadas e inspecciones no planeadas, procedimientos de programas de seguridad y salud en el trabajo</v>
      </c>
      <c r="M54" s="87" t="str">
        <f>VLOOKUP(H54,PELIGROS!A$2:G$445,5,0)</f>
        <v>BRIGADAS DE EMERGENCIAS</v>
      </c>
      <c r="N54" s="86">
        <v>2</v>
      </c>
      <c r="O54" s="22">
        <v>1</v>
      </c>
      <c r="P54" s="22">
        <v>100</v>
      </c>
      <c r="Q54" s="22">
        <f t="shared" si="1"/>
        <v>2</v>
      </c>
      <c r="R54" s="22">
        <f t="shared" si="2"/>
        <v>200</v>
      </c>
      <c r="S54" s="39" t="str">
        <f t="shared" si="3"/>
        <v>B-2</v>
      </c>
      <c r="T54" s="85" t="str">
        <f t="shared" si="0"/>
        <v>II</v>
      </c>
      <c r="U54" s="85" t="str">
        <f t="shared" si="4"/>
        <v>No Aceptable o Aceptable Con Control Especifico</v>
      </c>
      <c r="V54" s="156"/>
      <c r="W54" s="87" t="str">
        <f>VLOOKUP(H54,PELIGROS!A$2:G$445,6,0)</f>
        <v>MUERTE</v>
      </c>
      <c r="X54" s="86"/>
      <c r="Y54" s="86"/>
      <c r="Z54" s="86"/>
      <c r="AA54" s="87" t="s">
        <v>1216</v>
      </c>
      <c r="AB54" s="87" t="str">
        <f>VLOOKUP(H54,PELIGROS!A$2:G$445,7,0)</f>
        <v>ENTRENAMIENTO DE LA BRIGADA; DIVULGACIÓN DE PLAN DE EMERGENCIA</v>
      </c>
      <c r="AC54" s="86" t="s">
        <v>1217</v>
      </c>
      <c r="AD54" s="152"/>
    </row>
    <row r="55" spans="1:30" ht="26.25" thickBot="1">
      <c r="A55" s="115"/>
      <c r="B55" s="115"/>
      <c r="C55" s="130" t="str">
        <f>VLOOKUP(E55,#REF!,2,0)</f>
        <v>Desarrollar labores asistenciales relacionadas con los procesos y actividades inherentes al area conforme a los lineamientos establecidos para su adecuado funcionamiento.</v>
      </c>
      <c r="D55" s="131" t="str">
        <f>VLOOKUP(E55,#REF!,3,0)</f>
        <v>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v>
      </c>
      <c r="E55" s="132" t="s">
        <v>1022</v>
      </c>
      <c r="F55" s="132" t="s">
        <v>1222</v>
      </c>
      <c r="G55" s="66" t="str">
        <f>VLOOKUP(H55,PELIGROS!A$1:G$445,2,0)</f>
        <v>Bacterias</v>
      </c>
      <c r="H55" s="62" t="s">
        <v>113</v>
      </c>
      <c r="I55" s="62" t="s">
        <v>1230</v>
      </c>
      <c r="J55" s="66" t="str">
        <f>VLOOKUP(H55,PELIGROS!A$2:G$445,3,0)</f>
        <v>Infecciones Bacterianas</v>
      </c>
      <c r="K55" s="65" t="s">
        <v>1205</v>
      </c>
      <c r="L55" s="66" t="str">
        <f>VLOOKUP(H55,PELIGROS!A$2:G$445,4,0)</f>
        <v>N/A</v>
      </c>
      <c r="M55" s="66" t="str">
        <f>VLOOKUP(H55,PELIGROS!A$2:G$445,5,0)</f>
        <v>Vacunación</v>
      </c>
      <c r="N55" s="65">
        <v>2</v>
      </c>
      <c r="O55" s="63">
        <v>3</v>
      </c>
      <c r="P55" s="63">
        <v>10</v>
      </c>
      <c r="Q55" s="63">
        <f t="shared" si="1"/>
        <v>6</v>
      </c>
      <c r="R55" s="63">
        <f t="shared" si="2"/>
        <v>60</v>
      </c>
      <c r="S55" s="62" t="str">
        <f t="shared" si="3"/>
        <v>M-6</v>
      </c>
      <c r="T55" s="64" t="str">
        <f t="shared" si="0"/>
        <v>III</v>
      </c>
      <c r="U55" s="64" t="str">
        <f t="shared" si="4"/>
        <v>Mejorable</v>
      </c>
      <c r="V55" s="133">
        <v>1</v>
      </c>
      <c r="W55" s="66" t="str">
        <f>VLOOKUP(H55,PELIGROS!A$2:G$445,6,0)</f>
        <v xml:space="preserve">Enfermedades Infectocontagiosas
</v>
      </c>
      <c r="X55" s="65"/>
      <c r="Y55" s="65"/>
      <c r="Z55" s="65"/>
      <c r="AA55" s="66"/>
      <c r="AB55" s="66" t="str">
        <f>VLOOKUP(H55,PELIGROS!A$2:G$445,7,0)</f>
        <v>Autocuidado</v>
      </c>
      <c r="AC55" s="133" t="s">
        <v>1206</v>
      </c>
      <c r="AD55" s="136" t="s">
        <v>1207</v>
      </c>
    </row>
    <row r="56" spans="1:30" ht="26.25" thickBot="1">
      <c r="A56" s="115"/>
      <c r="B56" s="115"/>
      <c r="C56" s="130"/>
      <c r="D56" s="131"/>
      <c r="E56" s="132"/>
      <c r="F56" s="132"/>
      <c r="G56" s="71" t="str">
        <f>VLOOKUP(H56,PELIGROS!A$1:G$445,2,0)</f>
        <v>Virus</v>
      </c>
      <c r="H56" s="67" t="s">
        <v>122</v>
      </c>
      <c r="I56" s="67" t="s">
        <v>1230</v>
      </c>
      <c r="J56" s="71" t="str">
        <f>VLOOKUP(H56,PELIGROS!A$2:G$445,3,0)</f>
        <v>Infecciones Virales</v>
      </c>
      <c r="K56" s="70" t="s">
        <v>1205</v>
      </c>
      <c r="L56" s="71" t="str">
        <f>VLOOKUP(H56,PELIGROS!A$2:G$445,4,0)</f>
        <v>N/A</v>
      </c>
      <c r="M56" s="71" t="str">
        <f>VLOOKUP(H56,PELIGROS!A$2:G$445,5,0)</f>
        <v>Vacunación</v>
      </c>
      <c r="N56" s="70">
        <v>2</v>
      </c>
      <c r="O56" s="68">
        <v>3</v>
      </c>
      <c r="P56" s="68">
        <v>10</v>
      </c>
      <c r="Q56" s="68">
        <f t="shared" si="1"/>
        <v>6</v>
      </c>
      <c r="R56" s="68">
        <f t="shared" si="2"/>
        <v>60</v>
      </c>
      <c r="S56" s="67" t="str">
        <f t="shared" si="3"/>
        <v>M-6</v>
      </c>
      <c r="T56" s="69" t="str">
        <f t="shared" si="0"/>
        <v>III</v>
      </c>
      <c r="U56" s="69" t="str">
        <f t="shared" si="4"/>
        <v>Mejorable</v>
      </c>
      <c r="V56" s="134"/>
      <c r="W56" s="71" t="str">
        <f>VLOOKUP(H56,PELIGROS!A$2:G$445,6,0)</f>
        <v xml:space="preserve">Enfermedades Infectocontagiosas
</v>
      </c>
      <c r="X56" s="70"/>
      <c r="Y56" s="70"/>
      <c r="Z56" s="70"/>
      <c r="AA56" s="71"/>
      <c r="AB56" s="71" t="str">
        <f>VLOOKUP(H56,PELIGROS!A$2:G$445,7,0)</f>
        <v>Autocuidado</v>
      </c>
      <c r="AC56" s="134"/>
      <c r="AD56" s="137"/>
    </row>
    <row r="57" spans="1:30" ht="43.5" customHeight="1" thickBot="1">
      <c r="A57" s="115"/>
      <c r="B57" s="115"/>
      <c r="C57" s="130"/>
      <c r="D57" s="131"/>
      <c r="E57" s="132"/>
      <c r="F57" s="132"/>
      <c r="G57" s="71" t="str">
        <f>VLOOKUP(H57,PELIGROS!A$1:G$445,2,0)</f>
        <v>CONCENTRACIÓN EN ACTIVIDADES DE ALTO DESEMPEÑO MENTAL</v>
      </c>
      <c r="H57" s="67" t="s">
        <v>72</v>
      </c>
      <c r="I57" s="67" t="s">
        <v>1231</v>
      </c>
      <c r="J57" s="71" t="str">
        <f>VLOOKUP(H57,PELIGROS!A$2:G$445,3,0)</f>
        <v>ESTRÉS, CEFALEA, IRRITABILIDAD</v>
      </c>
      <c r="K57" s="70" t="s">
        <v>1205</v>
      </c>
      <c r="L57" s="71" t="str">
        <f>VLOOKUP(H57,PELIGROS!A$2:G$445,4,0)</f>
        <v>N/A</v>
      </c>
      <c r="M57" s="71" t="str">
        <f>VLOOKUP(H57,PELIGROS!A$2:G$445,5,0)</f>
        <v>PVE PSICOSOCIAL</v>
      </c>
      <c r="N57" s="70">
        <v>2</v>
      </c>
      <c r="O57" s="68">
        <v>3</v>
      </c>
      <c r="P57" s="68">
        <v>10</v>
      </c>
      <c r="Q57" s="68">
        <f t="shared" si="1"/>
        <v>6</v>
      </c>
      <c r="R57" s="68">
        <f t="shared" si="2"/>
        <v>60</v>
      </c>
      <c r="S57" s="67" t="str">
        <f t="shared" si="3"/>
        <v>M-6</v>
      </c>
      <c r="T57" s="69" t="str">
        <f t="shared" si="0"/>
        <v>III</v>
      </c>
      <c r="U57" s="69" t="str">
        <f t="shared" si="4"/>
        <v>Mejorable</v>
      </c>
      <c r="V57" s="134"/>
      <c r="W57" s="71" t="str">
        <f>VLOOKUP(H57,PELIGROS!A$2:G$445,6,0)</f>
        <v>ESTRÉS</v>
      </c>
      <c r="X57" s="70"/>
      <c r="Y57" s="70"/>
      <c r="Z57" s="70"/>
      <c r="AA57" s="71"/>
      <c r="AB57" s="71" t="str">
        <f>VLOOKUP(H57,PELIGROS!A$2:G$445,7,0)</f>
        <v>N/A</v>
      </c>
      <c r="AC57" s="134" t="s">
        <v>1209</v>
      </c>
      <c r="AD57" s="137"/>
    </row>
    <row r="58" spans="1:30" ht="43.5" customHeight="1" thickBot="1">
      <c r="A58" s="115"/>
      <c r="B58" s="115"/>
      <c r="C58" s="130"/>
      <c r="D58" s="131"/>
      <c r="E58" s="132"/>
      <c r="F58" s="132"/>
      <c r="G58" s="71" t="str">
        <f>VLOOKUP(H58,PELIGROS!A$1:G$445,2,0)</f>
        <v>NATURALEZA DE LA TAREA</v>
      </c>
      <c r="H58" s="67" t="s">
        <v>76</v>
      </c>
      <c r="I58" s="67" t="s">
        <v>1231</v>
      </c>
      <c r="J58" s="71" t="str">
        <f>VLOOKUP(H58,PELIGROS!A$2:G$445,3,0)</f>
        <v>ESTRÉS,  TRANSTORNOS DEL SUEÑO</v>
      </c>
      <c r="K58" s="70" t="s">
        <v>1205</v>
      </c>
      <c r="L58" s="71" t="str">
        <f>VLOOKUP(H58,PELIGROS!A$2:G$445,4,0)</f>
        <v>N/A</v>
      </c>
      <c r="M58" s="71" t="str">
        <f>VLOOKUP(H58,PELIGROS!A$2:G$445,5,0)</f>
        <v>PVE PSICOSOCIAL</v>
      </c>
      <c r="N58" s="70">
        <v>2</v>
      </c>
      <c r="O58" s="68">
        <v>3</v>
      </c>
      <c r="P58" s="68">
        <v>10</v>
      </c>
      <c r="Q58" s="68">
        <f t="shared" si="1"/>
        <v>6</v>
      </c>
      <c r="R58" s="68">
        <f t="shared" si="2"/>
        <v>60</v>
      </c>
      <c r="S58" s="67" t="str">
        <f t="shared" si="3"/>
        <v>M-6</v>
      </c>
      <c r="T58" s="69" t="str">
        <f t="shared" si="0"/>
        <v>III</v>
      </c>
      <c r="U58" s="69" t="str">
        <f t="shared" si="4"/>
        <v>Mejorable</v>
      </c>
      <c r="V58" s="134"/>
      <c r="W58" s="71" t="str">
        <f>VLOOKUP(H58,PELIGROS!A$2:G$445,6,0)</f>
        <v>ESTRÉS</v>
      </c>
      <c r="X58" s="70"/>
      <c r="Y58" s="70"/>
      <c r="Z58" s="70"/>
      <c r="AA58" s="71"/>
      <c r="AB58" s="71" t="str">
        <f>VLOOKUP(H58,PELIGROS!A$2:G$445,7,0)</f>
        <v>N/A</v>
      </c>
      <c r="AC58" s="134"/>
      <c r="AD58" s="137"/>
    </row>
    <row r="59" spans="1:30" ht="51.75" thickBot="1">
      <c r="A59" s="115"/>
      <c r="B59" s="115"/>
      <c r="C59" s="130"/>
      <c r="D59" s="131"/>
      <c r="E59" s="132"/>
      <c r="F59" s="132"/>
      <c r="G59" s="71" t="str">
        <f>VLOOKUP(H59,PELIGROS!A$1:G$445,2,0)</f>
        <v>Forzadas, Prolongadas</v>
      </c>
      <c r="H59" s="67" t="s">
        <v>40</v>
      </c>
      <c r="I59" s="67" t="s">
        <v>1232</v>
      </c>
      <c r="J59" s="71" t="str">
        <f>VLOOKUP(H59,PELIGROS!A$2:G$445,3,0)</f>
        <v xml:space="preserve">Lesiones osteomusculares, lesiones osteoarticulares
</v>
      </c>
      <c r="K59" s="70" t="s">
        <v>1210</v>
      </c>
      <c r="L59" s="71" t="str">
        <f>VLOOKUP(H59,PELIGROS!A$2:G$445,4,0)</f>
        <v>Inspecciones planeadas e inspecciones no planeadas, procedimientos de programas de seguridad y salud en el trabajo</v>
      </c>
      <c r="M59" s="71" t="str">
        <f>VLOOKUP(H59,PELIGROS!A$2:G$445,5,0)</f>
        <v>PVE Biomecánico, programa pausas activas, exámenes periódicos, recomendaciones, control de posturas</v>
      </c>
      <c r="N59" s="70">
        <v>2</v>
      </c>
      <c r="O59" s="68">
        <v>3</v>
      </c>
      <c r="P59" s="68">
        <v>10</v>
      </c>
      <c r="Q59" s="68">
        <f t="shared" si="1"/>
        <v>6</v>
      </c>
      <c r="R59" s="68">
        <f t="shared" si="2"/>
        <v>60</v>
      </c>
      <c r="S59" s="67" t="str">
        <f t="shared" si="3"/>
        <v>M-6</v>
      </c>
      <c r="T59" s="69" t="str">
        <f t="shared" si="0"/>
        <v>III</v>
      </c>
      <c r="U59" s="69" t="str">
        <f t="shared" si="4"/>
        <v>Mejorable</v>
      </c>
      <c r="V59" s="134"/>
      <c r="W59" s="71" t="str">
        <f>VLOOKUP(H59,PELIGROS!A$2:G$445,6,0)</f>
        <v>Enfermedades Osteomusculares</v>
      </c>
      <c r="X59" s="70"/>
      <c r="Y59" s="70"/>
      <c r="Z59" s="70"/>
      <c r="AA59" s="71"/>
      <c r="AB59" s="71" t="str">
        <f>VLOOKUP(H59,PELIGROS!A$2:G$445,7,0)</f>
        <v>Prevención en lesiones osteomusculares, líderes de pausas activas</v>
      </c>
      <c r="AC59" s="134" t="s">
        <v>1211</v>
      </c>
      <c r="AD59" s="137"/>
    </row>
    <row r="60" spans="1:30" ht="39" thickBot="1">
      <c r="A60" s="115"/>
      <c r="B60" s="115"/>
      <c r="C60" s="130"/>
      <c r="D60" s="131"/>
      <c r="E60" s="132"/>
      <c r="F60" s="132"/>
      <c r="G60" s="71" t="str">
        <f>VLOOKUP(H60,PELIGROS!A$1:G$445,2,0)</f>
        <v>Higiene Muscular</v>
      </c>
      <c r="H60" s="67" t="s">
        <v>483</v>
      </c>
      <c r="I60" s="67" t="s">
        <v>1232</v>
      </c>
      <c r="J60" s="71" t="str">
        <f>VLOOKUP(H60,PELIGROS!A$2:G$445,3,0)</f>
        <v>Lesiones Musculoesqueléticas</v>
      </c>
      <c r="K60" s="70" t="s">
        <v>1210</v>
      </c>
      <c r="L60" s="71" t="str">
        <f>VLOOKUP(H60,PELIGROS!A$2:G$445,4,0)</f>
        <v>N/A</v>
      </c>
      <c r="M60" s="71" t="str">
        <f>VLOOKUP(H60,PELIGROS!A$2:G$445,5,0)</f>
        <v>N/A</v>
      </c>
      <c r="N60" s="70">
        <v>2</v>
      </c>
      <c r="O60" s="68">
        <v>3</v>
      </c>
      <c r="P60" s="68">
        <v>10</v>
      </c>
      <c r="Q60" s="68">
        <f t="shared" si="1"/>
        <v>6</v>
      </c>
      <c r="R60" s="68">
        <f t="shared" si="2"/>
        <v>60</v>
      </c>
      <c r="S60" s="67" t="str">
        <f t="shared" si="3"/>
        <v>M-6</v>
      </c>
      <c r="T60" s="69" t="str">
        <f t="shared" si="0"/>
        <v>III</v>
      </c>
      <c r="U60" s="69" t="str">
        <f t="shared" si="4"/>
        <v>Mejorable</v>
      </c>
      <c r="V60" s="134"/>
      <c r="W60" s="71" t="str">
        <f>VLOOKUP(H60,PELIGROS!A$2:G$445,6,0)</f>
        <v xml:space="preserve">Enfermedades Osteomusculares
</v>
      </c>
      <c r="X60" s="70"/>
      <c r="Y60" s="70"/>
      <c r="Z60" s="70"/>
      <c r="AA60" s="71"/>
      <c r="AB60" s="71" t="str">
        <f>VLOOKUP(H60,PELIGROS!A$2:G$445,7,0)</f>
        <v>Prevención en lesiones osteomusculares, líderes de pausas activas</v>
      </c>
      <c r="AC60" s="134"/>
      <c r="AD60" s="137"/>
    </row>
    <row r="61" spans="1:30" ht="39" thickBot="1">
      <c r="A61" s="115"/>
      <c r="B61" s="115"/>
      <c r="C61" s="130"/>
      <c r="D61" s="131"/>
      <c r="E61" s="132"/>
      <c r="F61" s="132"/>
      <c r="G61" s="71" t="str">
        <f>VLOOKUP(H61,PELIGROS!A$1:G$445,2,0)</f>
        <v>Superficies de trabajo irregulares o deslizantes</v>
      </c>
      <c r="H61" s="67" t="s">
        <v>597</v>
      </c>
      <c r="I61" s="67" t="s">
        <v>1234</v>
      </c>
      <c r="J61" s="71" t="str">
        <f>VLOOKUP(H61,PELIGROS!A$2:G$445,3,0)</f>
        <v>Caidas del mismo nivel, fracturas, golpe con objetos, caídas de objetos, obstrucción de rutas de evacuación</v>
      </c>
      <c r="K61" s="70" t="s">
        <v>1205</v>
      </c>
      <c r="L61" s="71" t="str">
        <f>VLOOKUP(H61,PELIGROS!A$2:G$445,4,0)</f>
        <v>N/A</v>
      </c>
      <c r="M61" s="71" t="str">
        <f>VLOOKUP(H61,PELIGROS!A$2:G$445,5,0)</f>
        <v>N/A</v>
      </c>
      <c r="N61" s="70">
        <v>2</v>
      </c>
      <c r="O61" s="68">
        <v>2</v>
      </c>
      <c r="P61" s="68">
        <v>25</v>
      </c>
      <c r="Q61" s="68">
        <f t="shared" si="1"/>
        <v>4</v>
      </c>
      <c r="R61" s="68">
        <f t="shared" si="2"/>
        <v>100</v>
      </c>
      <c r="S61" s="67" t="str">
        <f t="shared" si="3"/>
        <v>B-4</v>
      </c>
      <c r="T61" s="69" t="str">
        <f t="shared" si="0"/>
        <v>III</v>
      </c>
      <c r="U61" s="69" t="str">
        <f t="shared" si="4"/>
        <v>Mejorable</v>
      </c>
      <c r="V61" s="134"/>
      <c r="W61" s="71" t="str">
        <f>VLOOKUP(H61,PELIGROS!A$2:G$445,6,0)</f>
        <v>Caídas de distinto nivel</v>
      </c>
      <c r="X61" s="70"/>
      <c r="Y61" s="70"/>
      <c r="Z61" s="70"/>
      <c r="AA61" s="71"/>
      <c r="AB61" s="71" t="str">
        <f>VLOOKUP(H61,PELIGROS!A$2:G$445,7,0)</f>
        <v>Pautas Básicas en orden y aseo en el lugar de trabajo, actos y condiciones inseguras</v>
      </c>
      <c r="AC61" s="70" t="s">
        <v>1213</v>
      </c>
      <c r="AD61" s="137"/>
    </row>
    <row r="62" spans="1:30" ht="51.75" thickBot="1">
      <c r="A62" s="115"/>
      <c r="B62" s="115"/>
      <c r="C62" s="130"/>
      <c r="D62" s="131"/>
      <c r="E62" s="132"/>
      <c r="F62" s="132"/>
      <c r="G62" s="76" t="str">
        <f>VLOOKUP(H62,PELIGROS!A$1:G$445,2,0)</f>
        <v>SISMOS, INCENDIOS, INUNDACIONES, TERREMOTOS, VENDAVALES, DERRUMBE</v>
      </c>
      <c r="H62" s="72" t="s">
        <v>62</v>
      </c>
      <c r="I62" s="72" t="s">
        <v>1235</v>
      </c>
      <c r="J62" s="76" t="str">
        <f>VLOOKUP(H62,PELIGROS!A$2:G$445,3,0)</f>
        <v>SISMOS, INCENDIOS, INUNDACIONES, TERREMOTOS, VENDAVALES</v>
      </c>
      <c r="K62" s="75" t="s">
        <v>1205</v>
      </c>
      <c r="L62" s="76" t="str">
        <f>VLOOKUP(H62,PELIGROS!A$2:G$445,4,0)</f>
        <v>Inspecciones planeadas e inspecciones no planeadas, procedimientos de programas de seguridad y salud en el trabajo</v>
      </c>
      <c r="M62" s="76" t="str">
        <f>VLOOKUP(H62,PELIGROS!A$2:G$445,5,0)</f>
        <v>BRIGADAS DE EMERGENCIAS</v>
      </c>
      <c r="N62" s="75">
        <v>2</v>
      </c>
      <c r="O62" s="73">
        <v>1</v>
      </c>
      <c r="P62" s="73">
        <v>100</v>
      </c>
      <c r="Q62" s="73">
        <f t="shared" si="1"/>
        <v>2</v>
      </c>
      <c r="R62" s="73">
        <f t="shared" si="2"/>
        <v>200</v>
      </c>
      <c r="S62" s="72" t="str">
        <f t="shared" si="3"/>
        <v>B-2</v>
      </c>
      <c r="T62" s="74" t="str">
        <f t="shared" si="0"/>
        <v>II</v>
      </c>
      <c r="U62" s="74" t="str">
        <f t="shared" si="4"/>
        <v>No Aceptable o Aceptable Con Control Especifico</v>
      </c>
      <c r="V62" s="135"/>
      <c r="W62" s="76" t="str">
        <f>VLOOKUP(H62,PELIGROS!A$2:G$445,6,0)</f>
        <v>MUERTE</v>
      </c>
      <c r="X62" s="75"/>
      <c r="Y62" s="75"/>
      <c r="Z62" s="75"/>
      <c r="AA62" s="76" t="s">
        <v>1216</v>
      </c>
      <c r="AB62" s="76" t="str">
        <f>VLOOKUP(H62,PELIGROS!A$2:G$445,7,0)</f>
        <v>ENTRENAMIENTO DE LA BRIGADA; DIVULGACIÓN DE PLAN DE EMERGENCIA</v>
      </c>
      <c r="AC62" s="75" t="s">
        <v>1217</v>
      </c>
      <c r="AD62" s="138"/>
    </row>
    <row r="63" spans="1:30" ht="51" customHeight="1">
      <c r="A63" s="115"/>
      <c r="B63" s="115"/>
      <c r="C63" s="140" t="str">
        <f>VLOOKUP(E63,[1]Hoja2!A$2:C$82,2,0)</f>
        <v>Llevar el registro y control de la información del area y asegurar la realización de las actividades de soporte administrativo y tecnico mediante los procedimientos establecidos por el area.</v>
      </c>
      <c r="D63" s="142" t="str">
        <f>VLOOKUP(E63,[1]Hoja2!A$2:C$82,3,0)</f>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
      <c r="E63" s="145" t="s">
        <v>1023</v>
      </c>
      <c r="F63" s="145" t="s">
        <v>1204</v>
      </c>
      <c r="G63" s="28" t="str">
        <f>VLOOKUP(H63,PELIGROS!A$1:G$445,2,0)</f>
        <v>Bacterias</v>
      </c>
      <c r="H63" s="29" t="s">
        <v>113</v>
      </c>
      <c r="I63" s="29" t="s">
        <v>1230</v>
      </c>
      <c r="J63" s="28" t="str">
        <f>VLOOKUP(H63,PELIGROS!A$2:G$445,3,0)</f>
        <v>Infecciones Bacterianas</v>
      </c>
      <c r="K63" s="82"/>
      <c r="L63" s="28" t="str">
        <f>VLOOKUP(H63,PELIGROS!A$2:G$445,4,0)</f>
        <v>N/A</v>
      </c>
      <c r="M63" s="28" t="str">
        <f>VLOOKUP(H63,PELIGROS!A$2:G$445,5,0)</f>
        <v>Vacunación</v>
      </c>
      <c r="N63" s="82">
        <v>2</v>
      </c>
      <c r="O63" s="17">
        <v>3</v>
      </c>
      <c r="P63" s="17">
        <v>10</v>
      </c>
      <c r="Q63" s="30">
        <f t="shared" si="1"/>
        <v>6</v>
      </c>
      <c r="R63" s="30">
        <f t="shared" si="2"/>
        <v>60</v>
      </c>
      <c r="S63" s="36" t="str">
        <f t="shared" si="3"/>
        <v>M-6</v>
      </c>
      <c r="T63" s="37" t="str">
        <f t="shared" si="0"/>
        <v>III</v>
      </c>
      <c r="U63" s="38" t="str">
        <f t="shared" si="4"/>
        <v>Mejorable</v>
      </c>
      <c r="V63" s="128">
        <v>1</v>
      </c>
      <c r="W63" s="28" t="str">
        <f>VLOOKUP(H63,PELIGROS!A$2:G$445,6,0)</f>
        <v xml:space="preserve">Enfermedades Infectocontagiosas
</v>
      </c>
      <c r="X63" s="82"/>
      <c r="Y63" s="82"/>
      <c r="Z63" s="82"/>
      <c r="AA63" s="84"/>
      <c r="AB63" s="28" t="str">
        <f>VLOOKUP(H63,PELIGROS!A$2:G$445,7,0)</f>
        <v>Autocuidado</v>
      </c>
      <c r="AC63" s="128" t="s">
        <v>1206</v>
      </c>
      <c r="AD63" s="125" t="s">
        <v>1207</v>
      </c>
    </row>
    <row r="64" spans="1:30" ht="25.5">
      <c r="A64" s="115"/>
      <c r="B64" s="115"/>
      <c r="C64" s="126"/>
      <c r="D64" s="143"/>
      <c r="E64" s="146"/>
      <c r="F64" s="146"/>
      <c r="G64" s="28" t="str">
        <f>VLOOKUP(H64,PELIGROS!A$1:G$445,2,0)</f>
        <v>Virus</v>
      </c>
      <c r="H64" s="29" t="s">
        <v>122</v>
      </c>
      <c r="I64" s="29" t="s">
        <v>1230</v>
      </c>
      <c r="J64" s="28" t="str">
        <f>VLOOKUP(H64,PELIGROS!A$2:G$445,3,0)</f>
        <v>Infecciones Virales</v>
      </c>
      <c r="K64" s="82"/>
      <c r="L64" s="28" t="str">
        <f>VLOOKUP(H64,PELIGROS!A$2:G$445,4,0)</f>
        <v>N/A</v>
      </c>
      <c r="M64" s="28" t="str">
        <f>VLOOKUP(H64,PELIGROS!A$2:G$445,5,0)</f>
        <v>Vacunación</v>
      </c>
      <c r="N64" s="82">
        <v>2</v>
      </c>
      <c r="O64" s="17">
        <v>3</v>
      </c>
      <c r="P64" s="17">
        <v>10</v>
      </c>
      <c r="Q64" s="30">
        <f t="shared" si="1"/>
        <v>6</v>
      </c>
      <c r="R64" s="30">
        <f t="shared" si="2"/>
        <v>60</v>
      </c>
      <c r="S64" s="36" t="str">
        <f t="shared" si="3"/>
        <v>M-6</v>
      </c>
      <c r="T64" s="37" t="str">
        <f t="shared" si="0"/>
        <v>III</v>
      </c>
      <c r="U64" s="38" t="str">
        <f t="shared" si="4"/>
        <v>Mejorable</v>
      </c>
      <c r="V64" s="139"/>
      <c r="W64" s="28" t="str">
        <f>VLOOKUP(H64,PELIGROS!A$2:G$445,6,0)</f>
        <v xml:space="preserve">Enfermedades Infectocontagiosas
</v>
      </c>
      <c r="X64" s="82"/>
      <c r="Y64" s="82"/>
      <c r="Z64" s="82"/>
      <c r="AA64" s="84"/>
      <c r="AB64" s="28" t="str">
        <f>VLOOKUP(H64,PELIGROS!A$2:G$445,7,0)</f>
        <v>Autocuidado</v>
      </c>
      <c r="AC64" s="129"/>
      <c r="AD64" s="126"/>
    </row>
    <row r="65" spans="1:30" ht="38.25" customHeight="1">
      <c r="A65" s="115"/>
      <c r="B65" s="115"/>
      <c r="C65" s="126"/>
      <c r="D65" s="143"/>
      <c r="E65" s="146"/>
      <c r="F65" s="146"/>
      <c r="G65" s="28" t="str">
        <f>VLOOKUP(H65,PELIGROS!A$1:G$445,2,0)</f>
        <v>CONCENTRACIÓN EN ACTIVIDADES DE ALTO DESEMPEÑO MENTAL</v>
      </c>
      <c r="H65" s="29" t="s">
        <v>72</v>
      </c>
      <c r="I65" s="29" t="s">
        <v>1231</v>
      </c>
      <c r="J65" s="28" t="str">
        <f>VLOOKUP(H65,PELIGROS!A$2:G$445,3,0)</f>
        <v>ESTRÉS, CEFALEA, IRRITABILIDAD</v>
      </c>
      <c r="K65" s="82"/>
      <c r="L65" s="28" t="str">
        <f>VLOOKUP(H65,PELIGROS!A$2:G$445,4,0)</f>
        <v>N/A</v>
      </c>
      <c r="M65" s="28" t="str">
        <f>VLOOKUP(H65,PELIGROS!A$2:G$445,5,0)</f>
        <v>PVE PSICOSOCIAL</v>
      </c>
      <c r="N65" s="82">
        <v>2</v>
      </c>
      <c r="O65" s="17">
        <v>2</v>
      </c>
      <c r="P65" s="17">
        <v>10</v>
      </c>
      <c r="Q65" s="30">
        <f t="shared" si="1"/>
        <v>4</v>
      </c>
      <c r="R65" s="30">
        <f t="shared" si="2"/>
        <v>40</v>
      </c>
      <c r="S65" s="36" t="str">
        <f t="shared" si="3"/>
        <v>B-4</v>
      </c>
      <c r="T65" s="37" t="str">
        <f t="shared" si="0"/>
        <v>III</v>
      </c>
      <c r="U65" s="38" t="str">
        <f t="shared" si="4"/>
        <v>Mejorable</v>
      </c>
      <c r="V65" s="139"/>
      <c r="W65" s="28" t="str">
        <f>VLOOKUP(H65,PELIGROS!A$2:G$445,6,0)</f>
        <v>ESTRÉS</v>
      </c>
      <c r="X65" s="82"/>
      <c r="Y65" s="82"/>
      <c r="Z65" s="82"/>
      <c r="AA65" s="84"/>
      <c r="AB65" s="28" t="str">
        <f>VLOOKUP(H65,PELIGROS!A$2:G$445,7,0)</f>
        <v>N/A</v>
      </c>
      <c r="AC65" s="128" t="s">
        <v>1209</v>
      </c>
      <c r="AD65" s="126"/>
    </row>
    <row r="66" spans="1:30" ht="38.25" customHeight="1">
      <c r="A66" s="115"/>
      <c r="B66" s="115"/>
      <c r="C66" s="126"/>
      <c r="D66" s="143"/>
      <c r="E66" s="146"/>
      <c r="F66" s="146"/>
      <c r="G66" s="28" t="str">
        <f>VLOOKUP(H66,PELIGROS!A$1:G$445,2,0)</f>
        <v>NATURALEZA DE LA TAREA</v>
      </c>
      <c r="H66" s="29" t="s">
        <v>76</v>
      </c>
      <c r="I66" s="29" t="s">
        <v>1231</v>
      </c>
      <c r="J66" s="28" t="str">
        <f>VLOOKUP(H66,PELIGROS!A$2:G$445,3,0)</f>
        <v>ESTRÉS,  TRANSTORNOS DEL SUEÑO</v>
      </c>
      <c r="K66" s="82"/>
      <c r="L66" s="28" t="str">
        <f>VLOOKUP(H66,PELIGROS!A$2:G$445,4,0)</f>
        <v>N/A</v>
      </c>
      <c r="M66" s="28" t="str">
        <f>VLOOKUP(H66,PELIGROS!A$2:G$445,5,0)</f>
        <v>PVE PSICOSOCIAL</v>
      </c>
      <c r="N66" s="82">
        <v>2</v>
      </c>
      <c r="O66" s="17">
        <v>2</v>
      </c>
      <c r="P66" s="17">
        <v>10</v>
      </c>
      <c r="Q66" s="30">
        <f t="shared" si="1"/>
        <v>4</v>
      </c>
      <c r="R66" s="30">
        <f t="shared" si="2"/>
        <v>40</v>
      </c>
      <c r="S66" s="36" t="str">
        <f t="shared" si="3"/>
        <v>B-4</v>
      </c>
      <c r="T66" s="37" t="str">
        <f t="shared" si="0"/>
        <v>III</v>
      </c>
      <c r="U66" s="38" t="str">
        <f t="shared" si="4"/>
        <v>Mejorable</v>
      </c>
      <c r="V66" s="139"/>
      <c r="W66" s="28" t="str">
        <f>VLOOKUP(H66,PELIGROS!A$2:G$445,6,0)</f>
        <v>ESTRÉS</v>
      </c>
      <c r="X66" s="82"/>
      <c r="Y66" s="82"/>
      <c r="Z66" s="82"/>
      <c r="AA66" s="84"/>
      <c r="AB66" s="28" t="str">
        <f>VLOOKUP(H66,PELIGROS!A$2:G$445,7,0)</f>
        <v>N/A</v>
      </c>
      <c r="AC66" s="129"/>
      <c r="AD66" s="126"/>
    </row>
    <row r="67" spans="1:30" ht="68.25" customHeight="1">
      <c r="A67" s="115"/>
      <c r="B67" s="115"/>
      <c r="C67" s="126"/>
      <c r="D67" s="143"/>
      <c r="E67" s="146"/>
      <c r="F67" s="146"/>
      <c r="G67" s="28" t="str">
        <f>VLOOKUP(H67,PELIGROS!A$1:G$445,2,0)</f>
        <v>Forzadas, Prolongadas</v>
      </c>
      <c r="H67" s="29" t="s">
        <v>40</v>
      </c>
      <c r="I67" s="29" t="s">
        <v>1232</v>
      </c>
      <c r="J67" s="28" t="str">
        <f>VLOOKUP(H67,PELIGROS!A$2:G$445,3,0)</f>
        <v xml:space="preserve">Lesiones osteomusculares, lesiones osteoarticulares
</v>
      </c>
      <c r="K67" s="82"/>
      <c r="L67" s="28" t="str">
        <f>VLOOKUP(H67,PELIGROS!A$2:G$445,4,0)</f>
        <v>Inspecciones planeadas e inspecciones no planeadas, procedimientos de programas de seguridad y salud en el trabajo</v>
      </c>
      <c r="M67" s="28" t="str">
        <f>VLOOKUP(H67,PELIGROS!A$2:G$445,5,0)</f>
        <v>PVE Biomecánico, programa pausas activas, exámenes periódicos, recomendaciones, control de posturas</v>
      </c>
      <c r="N67" s="82">
        <v>2</v>
      </c>
      <c r="O67" s="17">
        <v>3</v>
      </c>
      <c r="P67" s="17">
        <v>25</v>
      </c>
      <c r="Q67" s="30">
        <f t="shared" si="1"/>
        <v>6</v>
      </c>
      <c r="R67" s="30">
        <f t="shared" si="2"/>
        <v>150</v>
      </c>
      <c r="S67" s="36" t="str">
        <f t="shared" si="3"/>
        <v>M-6</v>
      </c>
      <c r="T67" s="37" t="str">
        <f t="shared" si="0"/>
        <v>II</v>
      </c>
      <c r="U67" s="38" t="str">
        <f t="shared" si="4"/>
        <v>No Aceptable o Aceptable Con Control Especifico</v>
      </c>
      <c r="V67" s="139"/>
      <c r="W67" s="28" t="str">
        <f>VLOOKUP(H67,PELIGROS!A$2:G$445,6,0)</f>
        <v>Enfermedades Osteomusculares</v>
      </c>
      <c r="X67" s="82"/>
      <c r="Y67" s="82"/>
      <c r="Z67" s="82"/>
      <c r="AA67" s="84"/>
      <c r="AB67" s="28" t="str">
        <f>VLOOKUP(H67,PELIGROS!A$2:G$445,7,0)</f>
        <v>Prevención en lesiones osteomusculares, líderes de pausas activas</v>
      </c>
      <c r="AC67" s="82" t="s">
        <v>1233</v>
      </c>
      <c r="AD67" s="126"/>
    </row>
    <row r="68" spans="1:30" ht="58.5" customHeight="1">
      <c r="A68" s="115"/>
      <c r="B68" s="115"/>
      <c r="C68" s="126"/>
      <c r="D68" s="143"/>
      <c r="E68" s="146"/>
      <c r="F68" s="146"/>
      <c r="G68" s="28" t="str">
        <f>VLOOKUP(H68,PELIGROS!A$1:G$445,2,0)</f>
        <v>Higiene Muscular</v>
      </c>
      <c r="H68" s="29" t="s">
        <v>483</v>
      </c>
      <c r="I68" s="29" t="s">
        <v>1232</v>
      </c>
      <c r="J68" s="28" t="str">
        <f>VLOOKUP(H68,PELIGROS!A$2:G$445,3,0)</f>
        <v>Lesiones Musculoesqueléticas</v>
      </c>
      <c r="K68" s="82"/>
      <c r="L68" s="28" t="str">
        <f>VLOOKUP(H68,PELIGROS!A$2:G$445,4,0)</f>
        <v>N/A</v>
      </c>
      <c r="M68" s="28" t="str">
        <f>VLOOKUP(H68,PELIGROS!A$2:G$445,5,0)</f>
        <v>N/A</v>
      </c>
      <c r="N68" s="82">
        <v>2</v>
      </c>
      <c r="O68" s="17">
        <v>3</v>
      </c>
      <c r="P68" s="17">
        <v>10</v>
      </c>
      <c r="Q68" s="30">
        <f t="shared" si="1"/>
        <v>6</v>
      </c>
      <c r="R68" s="30">
        <f t="shared" si="2"/>
        <v>60</v>
      </c>
      <c r="S68" s="36" t="str">
        <f t="shared" si="3"/>
        <v>M-6</v>
      </c>
      <c r="T68" s="37" t="str">
        <f t="shared" si="0"/>
        <v>III</v>
      </c>
      <c r="U68" s="38" t="str">
        <f t="shared" si="4"/>
        <v>Mejorable</v>
      </c>
      <c r="V68" s="139"/>
      <c r="W68" s="28" t="str">
        <f>VLOOKUP(H68,PELIGROS!A$2:G$445,6,0)</f>
        <v xml:space="preserve">Enfermedades Osteomusculares
</v>
      </c>
      <c r="X68" s="82"/>
      <c r="Y68" s="82"/>
      <c r="Z68" s="82"/>
      <c r="AA68" s="84"/>
      <c r="AB68" s="28" t="str">
        <f>VLOOKUP(H68,PELIGROS!A$2:G$445,7,0)</f>
        <v>Prevención en lesiones osteomusculares, líderes de pausas activas</v>
      </c>
      <c r="AC68" s="82" t="s">
        <v>1233</v>
      </c>
      <c r="AD68" s="126"/>
    </row>
    <row r="69" spans="1:30" ht="40.5">
      <c r="A69" s="115"/>
      <c r="B69" s="115"/>
      <c r="C69" s="126"/>
      <c r="D69" s="143"/>
      <c r="E69" s="146"/>
      <c r="F69" s="146"/>
      <c r="G69" s="28" t="str">
        <f>VLOOKUP(H69,PELIGROS!A$1:G$445,2,0)</f>
        <v>Superficies de trabajo irregulares o deslizantes</v>
      </c>
      <c r="H69" s="29" t="s">
        <v>597</v>
      </c>
      <c r="I69" s="29" t="s">
        <v>1234</v>
      </c>
      <c r="J69" s="28" t="str">
        <f>VLOOKUP(H69,PELIGROS!A$2:G$445,3,0)</f>
        <v>Caidas del mismo nivel, fracturas, golpe con objetos, caídas de objetos, obstrucción de rutas de evacuación</v>
      </c>
      <c r="K69" s="82"/>
      <c r="L69" s="28" t="str">
        <f>VLOOKUP(H69,PELIGROS!A$2:G$445,4,0)</f>
        <v>N/A</v>
      </c>
      <c r="M69" s="28" t="str">
        <f>VLOOKUP(H69,PELIGROS!A$2:G$445,5,0)</f>
        <v>N/A</v>
      </c>
      <c r="N69" s="82">
        <v>2</v>
      </c>
      <c r="O69" s="17">
        <v>3</v>
      </c>
      <c r="P69" s="17">
        <v>25</v>
      </c>
      <c r="Q69" s="30">
        <f t="shared" si="1"/>
        <v>6</v>
      </c>
      <c r="R69" s="30">
        <f t="shared" si="2"/>
        <v>150</v>
      </c>
      <c r="S69" s="36" t="str">
        <f t="shared" si="3"/>
        <v>M-6</v>
      </c>
      <c r="T69" s="37" t="str">
        <f t="shared" si="0"/>
        <v>II</v>
      </c>
      <c r="U69" s="38" t="str">
        <f t="shared" si="4"/>
        <v>No Aceptable o Aceptable Con Control Especifico</v>
      </c>
      <c r="V69" s="139"/>
      <c r="W69" s="28" t="str">
        <f>VLOOKUP(H69,PELIGROS!A$2:G$445,6,0)</f>
        <v>Caídas de distinto nivel</v>
      </c>
      <c r="X69" s="82"/>
      <c r="Y69" s="82"/>
      <c r="Z69" s="82"/>
      <c r="AA69" s="84"/>
      <c r="AB69" s="28" t="str">
        <f>VLOOKUP(H69,PELIGROS!A$2:G$445,7,0)</f>
        <v>Pautas Básicas en orden y aseo en el lugar de trabajo, actos y condiciones inseguras</v>
      </c>
      <c r="AC69" s="82" t="s">
        <v>1213</v>
      </c>
      <c r="AD69" s="126"/>
    </row>
    <row r="70" spans="1:30" ht="51.75" thickBot="1">
      <c r="A70" s="115"/>
      <c r="B70" s="115"/>
      <c r="C70" s="141"/>
      <c r="D70" s="144"/>
      <c r="E70" s="147"/>
      <c r="F70" s="147"/>
      <c r="G70" s="28" t="str">
        <f>VLOOKUP(H70,PELIGROS!A$1:G$445,2,0)</f>
        <v>SISMOS, INCENDIOS, INUNDACIONES, TERREMOTOS, VENDAVALES, DERRUMBE</v>
      </c>
      <c r="H70" s="29" t="s">
        <v>62</v>
      </c>
      <c r="I70" s="29" t="s">
        <v>1235</v>
      </c>
      <c r="J70" s="28" t="str">
        <f>VLOOKUP(H70,PELIGROS!A$2:G$445,3,0)</f>
        <v>SISMOS, INCENDIOS, INUNDACIONES, TERREMOTOS, VENDAVALES</v>
      </c>
      <c r="K70" s="82"/>
      <c r="L70" s="28" t="str">
        <f>VLOOKUP(H70,PELIGROS!A$2:G$445,4,0)</f>
        <v>Inspecciones planeadas e inspecciones no planeadas, procedimientos de programas de seguridad y salud en el trabajo</v>
      </c>
      <c r="M70" s="28" t="str">
        <f>VLOOKUP(H70,PELIGROS!A$2:G$445,5,0)</f>
        <v>BRIGADAS DE EMERGENCIAS</v>
      </c>
      <c r="N70" s="82">
        <v>2</v>
      </c>
      <c r="O70" s="17">
        <v>1</v>
      </c>
      <c r="P70" s="17">
        <v>100</v>
      </c>
      <c r="Q70" s="30">
        <f t="shared" si="1"/>
        <v>2</v>
      </c>
      <c r="R70" s="30">
        <f t="shared" si="2"/>
        <v>200</v>
      </c>
      <c r="S70" s="36" t="str">
        <f t="shared" si="3"/>
        <v>B-2</v>
      </c>
      <c r="T70" s="37" t="str">
        <f t="shared" si="0"/>
        <v>II</v>
      </c>
      <c r="U70" s="38" t="str">
        <f t="shared" si="4"/>
        <v>No Aceptable o Aceptable Con Control Especifico</v>
      </c>
      <c r="V70" s="129"/>
      <c r="W70" s="28" t="str">
        <f>VLOOKUP(H70,PELIGROS!A$2:G$445,6,0)</f>
        <v>MUERTE</v>
      </c>
      <c r="X70" s="82"/>
      <c r="Y70" s="82"/>
      <c r="Z70" s="82"/>
      <c r="AA70" s="84" t="s">
        <v>1216</v>
      </c>
      <c r="AB70" s="28" t="str">
        <f>VLOOKUP(H70,PELIGROS!A$2:G$445,7,0)</f>
        <v>ENTRENAMIENTO DE LA BRIGADA; DIVULGACIÓN DE PLAN DE EMERGENCIA</v>
      </c>
      <c r="AC70" s="82" t="s">
        <v>1217</v>
      </c>
      <c r="AD70" s="127"/>
    </row>
    <row r="71" spans="1:30" ht="25.5" customHeight="1" thickBot="1">
      <c r="A71" s="115"/>
      <c r="B71" s="115"/>
      <c r="C71" s="130" t="s">
        <v>1124</v>
      </c>
      <c r="D71" s="131" t="s">
        <v>1123</v>
      </c>
      <c r="E71" s="132" t="s">
        <v>1055</v>
      </c>
      <c r="F71" s="132" t="s">
        <v>1222</v>
      </c>
      <c r="G71" s="66" t="str">
        <f>VLOOKUP(H71,PELIGROS!A$1:G$445,2,0)</f>
        <v>Bacterias</v>
      </c>
      <c r="H71" s="62" t="s">
        <v>113</v>
      </c>
      <c r="I71" s="62" t="s">
        <v>1230</v>
      </c>
      <c r="J71" s="66" t="str">
        <f>VLOOKUP(H71,PELIGROS!A$2:G$445,3,0)</f>
        <v>Infecciones Bacterianas</v>
      </c>
      <c r="K71" s="65" t="s">
        <v>1205</v>
      </c>
      <c r="L71" s="66" t="str">
        <f>VLOOKUP(H71,PELIGROS!A$2:G$445,4,0)</f>
        <v>N/A</v>
      </c>
      <c r="M71" s="66" t="str">
        <f>VLOOKUP(H71,PELIGROS!A$2:G$445,5,0)</f>
        <v>Vacunación</v>
      </c>
      <c r="N71" s="65">
        <v>2</v>
      </c>
      <c r="O71" s="63">
        <v>3</v>
      </c>
      <c r="P71" s="63">
        <v>10</v>
      </c>
      <c r="Q71" s="63">
        <f t="shared" ref="Q71:Q79" si="15">N71*O71</f>
        <v>6</v>
      </c>
      <c r="R71" s="63">
        <f t="shared" ref="R71:R79" si="16">P71*Q71</f>
        <v>60</v>
      </c>
      <c r="S71" s="62" t="str">
        <f t="shared" ref="S71:S79" si="17">IF(Q71=40,"MA-40",IF(Q71=30,"MA-30",IF(Q71=20,"A-20",IF(Q71=10,"A-10",IF(Q71=24,"MA-24",IF(Q71=18,"A-18",IF(Q71=12,"A-12",IF(Q71=6,"M-6",IF(Q71=8,"M-8",IF(Q71=6,"M-6",IF(Q71=4,"B-4",IF(Q71=2,"B-2",))))))))))))</f>
        <v>M-6</v>
      </c>
      <c r="T71" s="64" t="str">
        <f t="shared" ref="T71:T79" si="18">IF(R71&lt;=20,"IV",IF(R71&lt;=120,"III",IF(R71&lt;=500,"II",IF(R71&lt;=4000,"I"))))</f>
        <v>III</v>
      </c>
      <c r="U71" s="64" t="str">
        <f t="shared" ref="U71:U79" si="19">IF(T71=0,"",IF(T71="IV","Aceptable",IF(T71="III","Mejorable",IF(T71="II","No Aceptable o Aceptable Con Control Especifico",IF(T71="I","No Aceptable","")))))</f>
        <v>Mejorable</v>
      </c>
      <c r="V71" s="133">
        <v>1</v>
      </c>
      <c r="W71" s="66" t="str">
        <f>VLOOKUP(H71,PELIGROS!A$2:G$445,6,0)</f>
        <v xml:space="preserve">Enfermedades Infectocontagiosas
</v>
      </c>
      <c r="X71" s="65"/>
      <c r="Y71" s="65"/>
      <c r="Z71" s="65"/>
      <c r="AA71" s="66"/>
      <c r="AB71" s="66" t="str">
        <f>VLOOKUP(H71,PELIGROS!A$2:G$445,7,0)</f>
        <v>Autocuidado</v>
      </c>
      <c r="AC71" s="133" t="s">
        <v>1206</v>
      </c>
      <c r="AD71" s="136" t="s">
        <v>1207</v>
      </c>
    </row>
    <row r="72" spans="1:30" ht="25.5" customHeight="1" thickBot="1">
      <c r="A72" s="115"/>
      <c r="B72" s="115"/>
      <c r="C72" s="130"/>
      <c r="D72" s="131"/>
      <c r="E72" s="132"/>
      <c r="F72" s="132"/>
      <c r="G72" s="71" t="str">
        <f>VLOOKUP(H72,PELIGROS!A$1:G$445,2,0)</f>
        <v>Virus</v>
      </c>
      <c r="H72" s="67" t="s">
        <v>122</v>
      </c>
      <c r="I72" s="67" t="s">
        <v>1230</v>
      </c>
      <c r="J72" s="71" t="str">
        <f>VLOOKUP(H72,PELIGROS!A$2:G$445,3,0)</f>
        <v>Infecciones Virales</v>
      </c>
      <c r="K72" s="70" t="s">
        <v>1205</v>
      </c>
      <c r="L72" s="71" t="str">
        <f>VLOOKUP(H72,PELIGROS!A$2:G$445,4,0)</f>
        <v>N/A</v>
      </c>
      <c r="M72" s="71" t="str">
        <f>VLOOKUP(H72,PELIGROS!A$2:G$445,5,0)</f>
        <v>Vacunación</v>
      </c>
      <c r="N72" s="70">
        <v>2</v>
      </c>
      <c r="O72" s="68">
        <v>3</v>
      </c>
      <c r="P72" s="68">
        <v>10</v>
      </c>
      <c r="Q72" s="68">
        <f t="shared" si="15"/>
        <v>6</v>
      </c>
      <c r="R72" s="68">
        <f t="shared" si="16"/>
        <v>60</v>
      </c>
      <c r="S72" s="67" t="str">
        <f t="shared" si="17"/>
        <v>M-6</v>
      </c>
      <c r="T72" s="69" t="str">
        <f t="shared" si="18"/>
        <v>III</v>
      </c>
      <c r="U72" s="69" t="str">
        <f t="shared" si="19"/>
        <v>Mejorable</v>
      </c>
      <c r="V72" s="134"/>
      <c r="W72" s="71" t="str">
        <f>VLOOKUP(H72,PELIGROS!A$2:G$445,6,0)</f>
        <v xml:space="preserve">Enfermedades Infectocontagiosas
</v>
      </c>
      <c r="X72" s="70"/>
      <c r="Y72" s="70"/>
      <c r="Z72" s="70"/>
      <c r="AA72" s="71"/>
      <c r="AB72" s="71" t="str">
        <f>VLOOKUP(H72,PELIGROS!A$2:G$445,7,0)</f>
        <v>Autocuidado</v>
      </c>
      <c r="AC72" s="134"/>
      <c r="AD72" s="137"/>
    </row>
    <row r="73" spans="1:30" ht="38.25" customHeight="1" thickBot="1">
      <c r="A73" s="115"/>
      <c r="B73" s="115"/>
      <c r="C73" s="130"/>
      <c r="D73" s="131"/>
      <c r="E73" s="132"/>
      <c r="F73" s="132"/>
      <c r="G73" s="71" t="str">
        <f>VLOOKUP(H73,PELIGROS!A$1:G$445,2,0)</f>
        <v>CONCENTRACIÓN EN ACTIVIDADES DE ALTO DESEMPEÑO MENTAL</v>
      </c>
      <c r="H73" s="67" t="s">
        <v>72</v>
      </c>
      <c r="I73" s="67" t="s">
        <v>1231</v>
      </c>
      <c r="J73" s="71" t="str">
        <f>VLOOKUP(H73,PELIGROS!A$2:G$445,3,0)</f>
        <v>ESTRÉS, CEFALEA, IRRITABILIDAD</v>
      </c>
      <c r="K73" s="70" t="s">
        <v>1205</v>
      </c>
      <c r="L73" s="71" t="str">
        <f>VLOOKUP(H73,PELIGROS!A$2:G$445,4,0)</f>
        <v>N/A</v>
      </c>
      <c r="M73" s="71" t="str">
        <f>VLOOKUP(H73,PELIGROS!A$2:G$445,5,0)</f>
        <v>PVE PSICOSOCIAL</v>
      </c>
      <c r="N73" s="70">
        <v>2</v>
      </c>
      <c r="O73" s="68">
        <v>3</v>
      </c>
      <c r="P73" s="68">
        <v>10</v>
      </c>
      <c r="Q73" s="68">
        <f t="shared" si="15"/>
        <v>6</v>
      </c>
      <c r="R73" s="68">
        <f t="shared" si="16"/>
        <v>60</v>
      </c>
      <c r="S73" s="67" t="str">
        <f t="shared" si="17"/>
        <v>M-6</v>
      </c>
      <c r="T73" s="69" t="str">
        <f t="shared" si="18"/>
        <v>III</v>
      </c>
      <c r="U73" s="69" t="str">
        <f t="shared" si="19"/>
        <v>Mejorable</v>
      </c>
      <c r="V73" s="134"/>
      <c r="W73" s="71" t="str">
        <f>VLOOKUP(H73,PELIGROS!A$2:G$445,6,0)</f>
        <v>ESTRÉS</v>
      </c>
      <c r="X73" s="70"/>
      <c r="Y73" s="70"/>
      <c r="Z73" s="70"/>
      <c r="AA73" s="71"/>
      <c r="AB73" s="71" t="str">
        <f>VLOOKUP(H73,PELIGROS!A$2:G$445,7,0)</f>
        <v>N/A</v>
      </c>
      <c r="AC73" s="134" t="s">
        <v>1209</v>
      </c>
      <c r="AD73" s="137"/>
    </row>
    <row r="74" spans="1:30" ht="38.25" customHeight="1" thickBot="1">
      <c r="A74" s="115"/>
      <c r="B74" s="115"/>
      <c r="C74" s="130"/>
      <c r="D74" s="131"/>
      <c r="E74" s="132"/>
      <c r="F74" s="132"/>
      <c r="G74" s="71" t="str">
        <f>VLOOKUP(H74,PELIGROS!A$1:G$445,2,0)</f>
        <v>NATURALEZA DE LA TAREA</v>
      </c>
      <c r="H74" s="67" t="s">
        <v>76</v>
      </c>
      <c r="I74" s="67" t="s">
        <v>1231</v>
      </c>
      <c r="J74" s="71" t="str">
        <f>VLOOKUP(H74,PELIGROS!A$2:G$445,3,0)</f>
        <v>ESTRÉS,  TRANSTORNOS DEL SUEÑO</v>
      </c>
      <c r="K74" s="70" t="s">
        <v>1205</v>
      </c>
      <c r="L74" s="71" t="str">
        <f>VLOOKUP(H74,PELIGROS!A$2:G$445,4,0)</f>
        <v>N/A</v>
      </c>
      <c r="M74" s="71" t="str">
        <f>VLOOKUP(H74,PELIGROS!A$2:G$445,5,0)</f>
        <v>PVE PSICOSOCIAL</v>
      </c>
      <c r="N74" s="70">
        <v>2</v>
      </c>
      <c r="O74" s="68">
        <v>3</v>
      </c>
      <c r="P74" s="68">
        <v>10</v>
      </c>
      <c r="Q74" s="68">
        <f t="shared" si="15"/>
        <v>6</v>
      </c>
      <c r="R74" s="68">
        <f t="shared" si="16"/>
        <v>60</v>
      </c>
      <c r="S74" s="67" t="str">
        <f t="shared" si="17"/>
        <v>M-6</v>
      </c>
      <c r="T74" s="69" t="str">
        <f t="shared" si="18"/>
        <v>III</v>
      </c>
      <c r="U74" s="69" t="str">
        <f t="shared" si="19"/>
        <v>Mejorable</v>
      </c>
      <c r="V74" s="134"/>
      <c r="W74" s="71" t="str">
        <f>VLOOKUP(H74,PELIGROS!A$2:G$445,6,0)</f>
        <v>ESTRÉS</v>
      </c>
      <c r="X74" s="70"/>
      <c r="Y74" s="70"/>
      <c r="Z74" s="70"/>
      <c r="AA74" s="71"/>
      <c r="AB74" s="71" t="str">
        <f>VLOOKUP(H74,PELIGROS!A$2:G$445,7,0)</f>
        <v>N/A</v>
      </c>
      <c r="AC74" s="134"/>
      <c r="AD74" s="137"/>
    </row>
    <row r="75" spans="1:30" ht="51.75" thickBot="1">
      <c r="A75" s="115"/>
      <c r="B75" s="115"/>
      <c r="C75" s="130"/>
      <c r="D75" s="131"/>
      <c r="E75" s="132"/>
      <c r="F75" s="132"/>
      <c r="G75" s="71" t="str">
        <f>VLOOKUP(H75,PELIGROS!A$1:G$445,2,0)</f>
        <v>Forzadas, Prolongadas</v>
      </c>
      <c r="H75" s="67" t="s">
        <v>40</v>
      </c>
      <c r="I75" s="67" t="s">
        <v>1232</v>
      </c>
      <c r="J75" s="71" t="str">
        <f>VLOOKUP(H75,PELIGROS!A$2:G$445,3,0)</f>
        <v xml:space="preserve">Lesiones osteomusculares, lesiones osteoarticulares
</v>
      </c>
      <c r="K75" s="70" t="s">
        <v>1210</v>
      </c>
      <c r="L75" s="71" t="str">
        <f>VLOOKUP(H75,PELIGROS!A$2:G$445,4,0)</f>
        <v>Inspecciones planeadas e inspecciones no planeadas, procedimientos de programas de seguridad y salud en el trabajo</v>
      </c>
      <c r="M75" s="71" t="str">
        <f>VLOOKUP(H75,PELIGROS!A$2:G$445,5,0)</f>
        <v>PVE Biomecánico, programa pausas activas, exámenes periódicos, recomendaciones, control de posturas</v>
      </c>
      <c r="N75" s="70">
        <v>2</v>
      </c>
      <c r="O75" s="68">
        <v>3</v>
      </c>
      <c r="P75" s="68">
        <v>10</v>
      </c>
      <c r="Q75" s="68">
        <f t="shared" si="15"/>
        <v>6</v>
      </c>
      <c r="R75" s="68">
        <f t="shared" si="16"/>
        <v>60</v>
      </c>
      <c r="S75" s="67" t="str">
        <f t="shared" si="17"/>
        <v>M-6</v>
      </c>
      <c r="T75" s="69" t="str">
        <f t="shared" si="18"/>
        <v>III</v>
      </c>
      <c r="U75" s="69" t="str">
        <f t="shared" si="19"/>
        <v>Mejorable</v>
      </c>
      <c r="V75" s="134"/>
      <c r="W75" s="71" t="str">
        <f>VLOOKUP(H75,PELIGROS!A$2:G$445,6,0)</f>
        <v>Enfermedades Osteomusculares</v>
      </c>
      <c r="X75" s="70"/>
      <c r="Y75" s="70"/>
      <c r="Z75" s="70"/>
      <c r="AA75" s="71"/>
      <c r="AB75" s="71" t="str">
        <f>VLOOKUP(H75,PELIGROS!A$2:G$445,7,0)</f>
        <v>Prevención en lesiones osteomusculares, líderes de pausas activas</v>
      </c>
      <c r="AC75" s="134" t="s">
        <v>1211</v>
      </c>
      <c r="AD75" s="137"/>
    </row>
    <row r="76" spans="1:30" ht="39" thickBot="1">
      <c r="A76" s="115"/>
      <c r="B76" s="115"/>
      <c r="C76" s="130"/>
      <c r="D76" s="131"/>
      <c r="E76" s="132"/>
      <c r="F76" s="132"/>
      <c r="G76" s="71" t="str">
        <f>VLOOKUP(H76,PELIGROS!A$1:G$445,2,0)</f>
        <v>Higiene Muscular</v>
      </c>
      <c r="H76" s="67" t="s">
        <v>483</v>
      </c>
      <c r="I76" s="67" t="s">
        <v>1232</v>
      </c>
      <c r="J76" s="71" t="str">
        <f>VLOOKUP(H76,PELIGROS!A$2:G$445,3,0)</f>
        <v>Lesiones Musculoesqueléticas</v>
      </c>
      <c r="K76" s="70" t="s">
        <v>1210</v>
      </c>
      <c r="L76" s="71" t="str">
        <f>VLOOKUP(H76,PELIGROS!A$2:G$445,4,0)</f>
        <v>N/A</v>
      </c>
      <c r="M76" s="71" t="str">
        <f>VLOOKUP(H76,PELIGROS!A$2:G$445,5,0)</f>
        <v>N/A</v>
      </c>
      <c r="N76" s="70">
        <v>2</v>
      </c>
      <c r="O76" s="68">
        <v>3</v>
      </c>
      <c r="P76" s="68">
        <v>10</v>
      </c>
      <c r="Q76" s="68">
        <f t="shared" si="15"/>
        <v>6</v>
      </c>
      <c r="R76" s="68">
        <f t="shared" si="16"/>
        <v>60</v>
      </c>
      <c r="S76" s="67" t="str">
        <f t="shared" si="17"/>
        <v>M-6</v>
      </c>
      <c r="T76" s="69" t="str">
        <f t="shared" si="18"/>
        <v>III</v>
      </c>
      <c r="U76" s="69" t="str">
        <f t="shared" si="19"/>
        <v>Mejorable</v>
      </c>
      <c r="V76" s="134"/>
      <c r="W76" s="71" t="str">
        <f>VLOOKUP(H76,PELIGROS!A$2:G$445,6,0)</f>
        <v xml:space="preserve">Enfermedades Osteomusculares
</v>
      </c>
      <c r="X76" s="70"/>
      <c r="Y76" s="70"/>
      <c r="Z76" s="70"/>
      <c r="AA76" s="71"/>
      <c r="AB76" s="71" t="str">
        <f>VLOOKUP(H76,PELIGROS!A$2:G$445,7,0)</f>
        <v>Prevención en lesiones osteomusculares, líderes de pausas activas</v>
      </c>
      <c r="AC76" s="134"/>
      <c r="AD76" s="137"/>
    </row>
    <row r="77" spans="1:30" ht="39" thickBot="1">
      <c r="A77" s="115"/>
      <c r="B77" s="115"/>
      <c r="C77" s="130"/>
      <c r="D77" s="131"/>
      <c r="E77" s="132"/>
      <c r="F77" s="132"/>
      <c r="G77" s="71" t="str">
        <f>VLOOKUP(H77,PELIGROS!A$1:G$445,2,0)</f>
        <v>Superficies de trabajo irregulares o deslizantes</v>
      </c>
      <c r="H77" s="67" t="s">
        <v>597</v>
      </c>
      <c r="I77" s="67" t="s">
        <v>1234</v>
      </c>
      <c r="J77" s="71" t="str">
        <f>VLOOKUP(H77,PELIGROS!A$2:G$445,3,0)</f>
        <v>Caidas del mismo nivel, fracturas, golpe con objetos, caídas de objetos, obstrucción de rutas de evacuación</v>
      </c>
      <c r="K77" s="70" t="s">
        <v>1205</v>
      </c>
      <c r="L77" s="71" t="str">
        <f>VLOOKUP(H77,PELIGROS!A$2:G$445,4,0)</f>
        <v>N/A</v>
      </c>
      <c r="M77" s="71" t="str">
        <f>VLOOKUP(H77,PELIGROS!A$2:G$445,5,0)</f>
        <v>N/A</v>
      </c>
      <c r="N77" s="70">
        <v>2</v>
      </c>
      <c r="O77" s="68">
        <v>2</v>
      </c>
      <c r="P77" s="68">
        <v>25</v>
      </c>
      <c r="Q77" s="68">
        <f t="shared" si="15"/>
        <v>4</v>
      </c>
      <c r="R77" s="68">
        <f t="shared" si="16"/>
        <v>100</v>
      </c>
      <c r="S77" s="67" t="str">
        <f t="shared" si="17"/>
        <v>B-4</v>
      </c>
      <c r="T77" s="69" t="str">
        <f t="shared" si="18"/>
        <v>III</v>
      </c>
      <c r="U77" s="69" t="str">
        <f t="shared" si="19"/>
        <v>Mejorable</v>
      </c>
      <c r="V77" s="134"/>
      <c r="W77" s="71" t="str">
        <f>VLOOKUP(H77,PELIGROS!A$2:G$445,6,0)</f>
        <v>Caídas de distinto nivel</v>
      </c>
      <c r="X77" s="70"/>
      <c r="Y77" s="70"/>
      <c r="Z77" s="70"/>
      <c r="AA77" s="71"/>
      <c r="AB77" s="71" t="str">
        <f>VLOOKUP(H77,PELIGROS!A$2:G$445,7,0)</f>
        <v>Pautas Básicas en orden y aseo en el lugar de trabajo, actos y condiciones inseguras</v>
      </c>
      <c r="AC77" s="70" t="s">
        <v>1213</v>
      </c>
      <c r="AD77" s="137"/>
    </row>
    <row r="78" spans="1:30" ht="51.75" thickBot="1">
      <c r="A78" s="115"/>
      <c r="B78" s="115"/>
      <c r="C78" s="130"/>
      <c r="D78" s="131"/>
      <c r="E78" s="132"/>
      <c r="F78" s="132"/>
      <c r="G78" s="76" t="str">
        <f>VLOOKUP(H78,PELIGROS!A$1:G$445,2,0)</f>
        <v>SISMOS, INCENDIOS, INUNDACIONES, TERREMOTOS, VENDAVALES, DERRUMBE</v>
      </c>
      <c r="H78" s="72" t="s">
        <v>62</v>
      </c>
      <c r="I78" s="72" t="s">
        <v>1235</v>
      </c>
      <c r="J78" s="76" t="str">
        <f>VLOOKUP(H78,PELIGROS!A$2:G$445,3,0)</f>
        <v>SISMOS, INCENDIOS, INUNDACIONES, TERREMOTOS, VENDAVALES</v>
      </c>
      <c r="K78" s="75" t="s">
        <v>1205</v>
      </c>
      <c r="L78" s="76" t="str">
        <f>VLOOKUP(H78,PELIGROS!A$2:G$445,4,0)</f>
        <v>Inspecciones planeadas e inspecciones no planeadas, procedimientos de programas de seguridad y salud en el trabajo</v>
      </c>
      <c r="M78" s="76" t="str">
        <f>VLOOKUP(H78,PELIGROS!A$2:G$445,5,0)</f>
        <v>BRIGADAS DE EMERGENCIAS</v>
      </c>
      <c r="N78" s="75">
        <v>2</v>
      </c>
      <c r="O78" s="73">
        <v>1</v>
      </c>
      <c r="P78" s="73">
        <v>100</v>
      </c>
      <c r="Q78" s="73">
        <f t="shared" si="15"/>
        <v>2</v>
      </c>
      <c r="R78" s="73">
        <f t="shared" si="16"/>
        <v>200</v>
      </c>
      <c r="S78" s="72" t="str">
        <f t="shared" si="17"/>
        <v>B-2</v>
      </c>
      <c r="T78" s="74" t="str">
        <f t="shared" si="18"/>
        <v>II</v>
      </c>
      <c r="U78" s="74" t="str">
        <f t="shared" si="19"/>
        <v>No Aceptable o Aceptable Con Control Especifico</v>
      </c>
      <c r="V78" s="135"/>
      <c r="W78" s="76" t="str">
        <f>VLOOKUP(H78,PELIGROS!A$2:G$445,6,0)</f>
        <v>MUERTE</v>
      </c>
      <c r="X78" s="75"/>
      <c r="Y78" s="75"/>
      <c r="Z78" s="75"/>
      <c r="AA78" s="76" t="s">
        <v>1216</v>
      </c>
      <c r="AB78" s="76" t="str">
        <f>VLOOKUP(H78,PELIGROS!A$2:G$445,7,0)</f>
        <v>ENTRENAMIENTO DE LA BRIGADA; DIVULGACIÓN DE PLAN DE EMERGENCIA</v>
      </c>
      <c r="AC78" s="75" t="s">
        <v>1217</v>
      </c>
      <c r="AD78" s="138"/>
    </row>
    <row r="79" spans="1:30" ht="15.75" thickBot="1">
      <c r="A79" s="116"/>
      <c r="B79" s="116"/>
      <c r="C79" s="25" t="e">
        <f>VLOOKUP(E79,FUNCIONES!A$2:C$82,2,0)</f>
        <v>#N/A</v>
      </c>
      <c r="D79" s="26" t="e">
        <f>VLOOKUP(E79,FUNCIONES!A$2:C$82,3,0)</f>
        <v>#N/A</v>
      </c>
      <c r="E79" s="27"/>
      <c r="F79" s="19"/>
      <c r="G79" s="20" t="e">
        <f>VLOOKUP(H79,PELIGROS!A$1:G$445,2,0)</f>
        <v>#N/A</v>
      </c>
      <c r="H79" s="39"/>
      <c r="I79" s="39"/>
      <c r="J79" s="20" t="e">
        <f>VLOOKUP(H79,PELIGROS!A$2:G$445,3,0)</f>
        <v>#N/A</v>
      </c>
      <c r="K79" s="21"/>
      <c r="L79" s="20" t="e">
        <f>VLOOKUP(H79,PELIGROS!A$2:G$445,4,0)</f>
        <v>#N/A</v>
      </c>
      <c r="M79" s="20" t="e">
        <f>VLOOKUP(H79,PELIGROS!A$2:G$445,5,0)</f>
        <v>#N/A</v>
      </c>
      <c r="N79" s="21"/>
      <c r="O79" s="22"/>
      <c r="P79" s="22"/>
      <c r="Q79" s="22">
        <f t="shared" si="15"/>
        <v>0</v>
      </c>
      <c r="R79" s="22">
        <f t="shared" si="16"/>
        <v>0</v>
      </c>
      <c r="S79" s="39">
        <f t="shared" si="17"/>
        <v>0</v>
      </c>
      <c r="T79" s="40" t="str">
        <f t="shared" si="18"/>
        <v>IV</v>
      </c>
      <c r="U79" s="41" t="str">
        <f t="shared" si="19"/>
        <v>Aceptable</v>
      </c>
      <c r="V79" s="21"/>
      <c r="W79" s="20" t="e">
        <f>VLOOKUP(H79,PELIGROS!A$2:G$445,6,0)</f>
        <v>#N/A</v>
      </c>
      <c r="X79" s="23"/>
      <c r="Y79" s="23"/>
      <c r="Z79" s="23"/>
      <c r="AA79" s="18"/>
      <c r="AB79" s="18" t="e">
        <f>VLOOKUP(H79,PELIGROS!A$2:G$445,7,0)</f>
        <v>#N/A</v>
      </c>
      <c r="AC79" s="23"/>
      <c r="AD79" s="20"/>
    </row>
    <row r="81" spans="1:7" ht="13.5" thickBot="1"/>
    <row r="82" spans="1:7" ht="15.75" customHeight="1" thickBot="1">
      <c r="A82" s="171" t="s">
        <v>1193</v>
      </c>
      <c r="B82" s="171"/>
      <c r="C82" s="171"/>
      <c r="D82" s="171"/>
      <c r="E82" s="171"/>
      <c r="F82" s="171"/>
      <c r="G82" s="171"/>
    </row>
    <row r="83" spans="1:7" ht="15.75" customHeight="1" thickBot="1">
      <c r="A83" s="164" t="s">
        <v>1194</v>
      </c>
      <c r="B83" s="164"/>
      <c r="C83" s="164"/>
      <c r="D83" s="172" t="s">
        <v>1195</v>
      </c>
      <c r="E83" s="172"/>
      <c r="F83" s="172"/>
      <c r="G83" s="172"/>
    </row>
    <row r="84" spans="1:7" ht="15.75" customHeight="1">
      <c r="A84" s="161" t="s">
        <v>1218</v>
      </c>
      <c r="B84" s="162"/>
      <c r="C84" s="163"/>
      <c r="D84" s="120" t="s">
        <v>1219</v>
      </c>
      <c r="E84" s="120"/>
      <c r="F84" s="120"/>
      <c r="G84" s="120"/>
    </row>
    <row r="85" spans="1:7" ht="15.75" customHeight="1">
      <c r="A85" s="117" t="s">
        <v>1218</v>
      </c>
      <c r="B85" s="118"/>
      <c r="C85" s="119"/>
      <c r="D85" s="120" t="s">
        <v>1225</v>
      </c>
      <c r="E85" s="120"/>
      <c r="F85" s="120"/>
      <c r="G85" s="120"/>
    </row>
    <row r="86" spans="1:7" ht="15" customHeight="1">
      <c r="A86" s="117" t="s">
        <v>1218</v>
      </c>
      <c r="B86" s="118"/>
      <c r="C86" s="119"/>
      <c r="D86" s="120" t="s">
        <v>1229</v>
      </c>
      <c r="E86" s="120"/>
      <c r="F86" s="120"/>
      <c r="G86" s="120"/>
    </row>
    <row r="87" spans="1:7" ht="15" customHeight="1">
      <c r="A87" s="121" t="s">
        <v>1292</v>
      </c>
      <c r="B87" s="122"/>
      <c r="C87" s="123"/>
      <c r="D87" s="124" t="s">
        <v>1236</v>
      </c>
      <c r="E87" s="124"/>
      <c r="F87" s="124"/>
      <c r="G87" s="124"/>
    </row>
    <row r="88" spans="1:7" ht="15.75" customHeight="1">
      <c r="A88" s="121" t="s">
        <v>1292</v>
      </c>
      <c r="B88" s="122"/>
      <c r="C88" s="123"/>
      <c r="D88" s="124" t="s">
        <v>1288</v>
      </c>
      <c r="E88" s="124"/>
      <c r="F88" s="124"/>
      <c r="G88" s="124"/>
    </row>
    <row r="89" spans="1:7" ht="15.75" customHeight="1">
      <c r="A89" s="117" t="s">
        <v>1246</v>
      </c>
      <c r="B89" s="118"/>
      <c r="C89" s="119"/>
      <c r="D89" s="120" t="s">
        <v>1247</v>
      </c>
      <c r="E89" s="120"/>
      <c r="F89" s="120"/>
      <c r="G89" s="120"/>
    </row>
    <row r="90" spans="1:7" ht="15.75" customHeight="1" thickBot="1">
      <c r="A90" s="158"/>
      <c r="B90" s="159"/>
      <c r="C90" s="160"/>
      <c r="D90" s="157"/>
      <c r="E90" s="157"/>
      <c r="F90" s="157"/>
      <c r="G90" s="157"/>
    </row>
  </sheetData>
  <mergeCells count="91">
    <mergeCell ref="V34:V45"/>
    <mergeCell ref="AC34:AC35"/>
    <mergeCell ref="AD34:AD45"/>
    <mergeCell ref="AC37:AC38"/>
    <mergeCell ref="AC39:AC40"/>
    <mergeCell ref="V11:V21"/>
    <mergeCell ref="AC11:AC12"/>
    <mergeCell ref="AD11:AD21"/>
    <mergeCell ref="AC14:AC15"/>
    <mergeCell ref="C22:C33"/>
    <mergeCell ref="D22:D33"/>
    <mergeCell ref="E22:E33"/>
    <mergeCell ref="F22:F33"/>
    <mergeCell ref="V22:V33"/>
    <mergeCell ref="AC22:AC23"/>
    <mergeCell ref="AD22:AD33"/>
    <mergeCell ref="AC25:AC26"/>
    <mergeCell ref="AC27:AC28"/>
    <mergeCell ref="X8:AD9"/>
    <mergeCell ref="N8:T9"/>
    <mergeCell ref="E5:G5"/>
    <mergeCell ref="C8:F9"/>
    <mergeCell ref="G8:H9"/>
    <mergeCell ref="J8:J10"/>
    <mergeCell ref="K8:M9"/>
    <mergeCell ref="U8:U9"/>
    <mergeCell ref="V8:W9"/>
    <mergeCell ref="A8:A10"/>
    <mergeCell ref="B8:B10"/>
    <mergeCell ref="D87:G87"/>
    <mergeCell ref="A82:G82"/>
    <mergeCell ref="D83:G83"/>
    <mergeCell ref="D84:G84"/>
    <mergeCell ref="D85:G85"/>
    <mergeCell ref="D86:G86"/>
    <mergeCell ref="C11:C21"/>
    <mergeCell ref="D11:D21"/>
    <mergeCell ref="E11:E21"/>
    <mergeCell ref="F11:F21"/>
    <mergeCell ref="C34:C45"/>
    <mergeCell ref="D34:D45"/>
    <mergeCell ref="E34:E45"/>
    <mergeCell ref="F34:F45"/>
    <mergeCell ref="V46:V54"/>
    <mergeCell ref="D90:G90"/>
    <mergeCell ref="A90:C90"/>
    <mergeCell ref="A85:C85"/>
    <mergeCell ref="A86:C86"/>
    <mergeCell ref="A87:C87"/>
    <mergeCell ref="A84:C84"/>
    <mergeCell ref="A83:C83"/>
    <mergeCell ref="AC46:AC47"/>
    <mergeCell ref="AD46:AD54"/>
    <mergeCell ref="AC49:AC50"/>
    <mergeCell ref="AC51:AC52"/>
    <mergeCell ref="C55:C62"/>
    <mergeCell ref="D55:D62"/>
    <mergeCell ref="E55:E62"/>
    <mergeCell ref="F55:F62"/>
    <mergeCell ref="V55:V62"/>
    <mergeCell ref="AC55:AC56"/>
    <mergeCell ref="AD55:AD62"/>
    <mergeCell ref="AC57:AC58"/>
    <mergeCell ref="AC59:AC60"/>
    <mergeCell ref="C46:C54"/>
    <mergeCell ref="D46:D54"/>
    <mergeCell ref="E46:E54"/>
    <mergeCell ref="AD63:AD70"/>
    <mergeCell ref="AC65:AC66"/>
    <mergeCell ref="C71:C78"/>
    <mergeCell ref="D71:D78"/>
    <mergeCell ref="E71:E78"/>
    <mergeCell ref="F71:F78"/>
    <mergeCell ref="V71:V78"/>
    <mergeCell ref="AC71:AC72"/>
    <mergeCell ref="AD71:AD78"/>
    <mergeCell ref="AC73:AC74"/>
    <mergeCell ref="AC75:AC76"/>
    <mergeCell ref="V63:V70"/>
    <mergeCell ref="AC63:AC64"/>
    <mergeCell ref="C63:C70"/>
    <mergeCell ref="D63:D70"/>
    <mergeCell ref="E63:E70"/>
    <mergeCell ref="A11:A79"/>
    <mergeCell ref="B11:B79"/>
    <mergeCell ref="A89:C89"/>
    <mergeCell ref="D89:G89"/>
    <mergeCell ref="A88:C88"/>
    <mergeCell ref="D88:G88"/>
    <mergeCell ref="F63:F70"/>
    <mergeCell ref="F46:F54"/>
  </mergeCells>
  <conditionalFormatting sqref="P79">
    <cfRule type="cellIs" priority="255" stopIfTrue="1" operator="equal">
      <formula>"10, 25, 50, 100"</formula>
    </cfRule>
  </conditionalFormatting>
  <conditionalFormatting sqref="U1:U10 U80:U87 U90:U1048576">
    <cfRule type="containsText" dxfId="323" priority="251" operator="containsText" text="No Aceptable o Aceptable con Control Especifico">
      <formula>NOT(ISERROR(SEARCH("No Aceptable o Aceptable con Control Especifico",U1)))</formula>
    </cfRule>
    <cfRule type="containsText" dxfId="322" priority="252" operator="containsText" text="No Aceptable">
      <formula>NOT(ISERROR(SEARCH("No Aceptable",U1)))</formula>
    </cfRule>
    <cfRule type="containsText" dxfId="321" priority="253" operator="containsText" text="No Aceptable o Aceptable con Control Especifico">
      <formula>NOT(ISERROR(SEARCH("No Aceptable o Aceptable con Control Especifico",U1)))</formula>
    </cfRule>
  </conditionalFormatting>
  <conditionalFormatting sqref="T1:T10 T80:T87 T90:T1048576">
    <cfRule type="cellIs" dxfId="320" priority="250" operator="equal">
      <formula>"II"</formula>
    </cfRule>
  </conditionalFormatting>
  <conditionalFormatting sqref="T79">
    <cfRule type="cellIs" dxfId="319" priority="242" stopIfTrue="1" operator="equal">
      <formula>"IV"</formula>
    </cfRule>
    <cfRule type="cellIs" dxfId="318" priority="243" stopIfTrue="1" operator="equal">
      <formula>"III"</formula>
    </cfRule>
    <cfRule type="cellIs" dxfId="317" priority="244" stopIfTrue="1" operator="equal">
      <formula>"II"</formula>
    </cfRule>
    <cfRule type="cellIs" dxfId="316" priority="245" stopIfTrue="1" operator="equal">
      <formula>"I"</formula>
    </cfRule>
  </conditionalFormatting>
  <conditionalFormatting sqref="U79">
    <cfRule type="cellIs" dxfId="315" priority="228" stopIfTrue="1" operator="equal">
      <formula>"No Aceptable"</formula>
    </cfRule>
    <cfRule type="cellIs" dxfId="314" priority="229" stopIfTrue="1" operator="equal">
      <formula>"Aceptable"</formula>
    </cfRule>
  </conditionalFormatting>
  <conditionalFormatting sqref="U79">
    <cfRule type="cellIs" dxfId="313" priority="226" stopIfTrue="1" operator="equal">
      <formula>"No Aceptable o Aceptable Con Control Especifico"</formula>
    </cfRule>
  </conditionalFormatting>
  <conditionalFormatting sqref="U79">
    <cfRule type="containsText" dxfId="312" priority="225" stopIfTrue="1" operator="containsText" text="Mejorable">
      <formula>NOT(ISERROR(SEARCH("Mejorable",U79)))</formula>
    </cfRule>
  </conditionalFormatting>
  <conditionalFormatting sqref="P11:P18 P20:P21">
    <cfRule type="cellIs" priority="224" stopIfTrue="1" operator="equal">
      <formula>"10, 25, 50, 100"</formula>
    </cfRule>
  </conditionalFormatting>
  <conditionalFormatting sqref="T11:T18 T20:T21">
    <cfRule type="cellIs" dxfId="311" priority="220" stopIfTrue="1" operator="equal">
      <formula>"IV"</formula>
    </cfRule>
    <cfRule type="cellIs" dxfId="310" priority="221" stopIfTrue="1" operator="equal">
      <formula>"III"</formula>
    </cfRule>
    <cfRule type="cellIs" dxfId="309" priority="222" stopIfTrue="1" operator="equal">
      <formula>"II"</formula>
    </cfRule>
    <cfRule type="cellIs" dxfId="308" priority="223" stopIfTrue="1" operator="equal">
      <formula>"I"</formula>
    </cfRule>
  </conditionalFormatting>
  <conditionalFormatting sqref="U11:U18 U20:U21">
    <cfRule type="cellIs" dxfId="307" priority="218" stopIfTrue="1" operator="equal">
      <formula>"No Aceptable"</formula>
    </cfRule>
    <cfRule type="cellIs" dxfId="306" priority="219" stopIfTrue="1" operator="equal">
      <formula>"Aceptable"</formula>
    </cfRule>
  </conditionalFormatting>
  <conditionalFormatting sqref="U11:U18 U20:U21">
    <cfRule type="cellIs" dxfId="305" priority="217" stopIfTrue="1" operator="equal">
      <formula>"No Aceptable o Aceptable Con Control Especifico"</formula>
    </cfRule>
  </conditionalFormatting>
  <conditionalFormatting sqref="U11:U18 U20:U21">
    <cfRule type="containsText" dxfId="304" priority="216" stopIfTrue="1" operator="containsText" text="Mejorable">
      <formula>NOT(ISERROR(SEARCH("Mejorable",U11)))</formula>
    </cfRule>
  </conditionalFormatting>
  <conditionalFormatting sqref="P19">
    <cfRule type="cellIs" priority="215" stopIfTrue="1" operator="equal">
      <formula>"10, 25, 50, 100"</formula>
    </cfRule>
  </conditionalFormatting>
  <conditionalFormatting sqref="T19">
    <cfRule type="cellIs" dxfId="303" priority="211" stopIfTrue="1" operator="equal">
      <formula>"IV"</formula>
    </cfRule>
    <cfRule type="cellIs" dxfId="302" priority="212" stopIfTrue="1" operator="equal">
      <formula>"III"</formula>
    </cfRule>
    <cfRule type="cellIs" dxfId="301" priority="213" stopIfTrue="1" operator="equal">
      <formula>"II"</formula>
    </cfRule>
    <cfRule type="cellIs" dxfId="300" priority="214" stopIfTrue="1" operator="equal">
      <formula>"I"</formula>
    </cfRule>
  </conditionalFormatting>
  <conditionalFormatting sqref="U19">
    <cfRule type="cellIs" dxfId="299" priority="209" stopIfTrue="1" operator="equal">
      <formula>"No Aceptable"</formula>
    </cfRule>
    <cfRule type="cellIs" dxfId="298" priority="210" stopIfTrue="1" operator="equal">
      <formula>"Aceptable"</formula>
    </cfRule>
  </conditionalFormatting>
  <conditionalFormatting sqref="U19">
    <cfRule type="cellIs" dxfId="297" priority="208" stopIfTrue="1" operator="equal">
      <formula>"No Aceptable o Aceptable Con Control Especifico"</formula>
    </cfRule>
  </conditionalFormatting>
  <conditionalFormatting sqref="U19">
    <cfRule type="containsText" dxfId="296" priority="207" stopIfTrue="1" operator="containsText" text="Mejorable">
      <formula>NOT(ISERROR(SEARCH("Mejorable",U19)))</formula>
    </cfRule>
  </conditionalFormatting>
  <conditionalFormatting sqref="P22:P23 P25:P26 P28 P32:P33">
    <cfRule type="cellIs" priority="206" stopIfTrue="1" operator="equal">
      <formula>"10, 25, 50, 100"</formula>
    </cfRule>
  </conditionalFormatting>
  <conditionalFormatting sqref="T22:T23 T25:T26 T28 T32:T33">
    <cfRule type="cellIs" dxfId="295" priority="202" stopIfTrue="1" operator="equal">
      <formula>"IV"</formula>
    </cfRule>
    <cfRule type="cellIs" dxfId="294" priority="203" stopIfTrue="1" operator="equal">
      <formula>"III"</formula>
    </cfRule>
    <cfRule type="cellIs" dxfId="293" priority="204" stopIfTrue="1" operator="equal">
      <formula>"II"</formula>
    </cfRule>
    <cfRule type="cellIs" dxfId="292" priority="205" stopIfTrue="1" operator="equal">
      <formula>"I"</formula>
    </cfRule>
  </conditionalFormatting>
  <conditionalFormatting sqref="U22:U23 U25:U26 U28 U32:U33">
    <cfRule type="cellIs" dxfId="291" priority="200" stopIfTrue="1" operator="equal">
      <formula>"No Aceptable"</formula>
    </cfRule>
    <cfRule type="cellIs" dxfId="290" priority="201" stopIfTrue="1" operator="equal">
      <formula>"Aceptable"</formula>
    </cfRule>
  </conditionalFormatting>
  <conditionalFormatting sqref="U22:U23 U25:U26 U28 U32:U33">
    <cfRule type="cellIs" dxfId="289" priority="199" stopIfTrue="1" operator="equal">
      <formula>"No Aceptable o Aceptable Con Control Especifico"</formula>
    </cfRule>
  </conditionalFormatting>
  <conditionalFormatting sqref="U22:U23 U25:U26 U28 U32:U33">
    <cfRule type="containsText" dxfId="288" priority="198" stopIfTrue="1" operator="containsText" text="Mejorable">
      <formula>NOT(ISERROR(SEARCH("Mejorable",U22)))</formula>
    </cfRule>
  </conditionalFormatting>
  <conditionalFormatting sqref="P24">
    <cfRule type="cellIs" priority="197" stopIfTrue="1" operator="equal">
      <formula>"10, 25, 50, 100"</formula>
    </cfRule>
  </conditionalFormatting>
  <conditionalFormatting sqref="T24">
    <cfRule type="cellIs" dxfId="287" priority="193" stopIfTrue="1" operator="equal">
      <formula>"IV"</formula>
    </cfRule>
    <cfRule type="cellIs" dxfId="286" priority="194" stopIfTrue="1" operator="equal">
      <formula>"III"</formula>
    </cfRule>
    <cfRule type="cellIs" dxfId="285" priority="195" stopIfTrue="1" operator="equal">
      <formula>"II"</formula>
    </cfRule>
    <cfRule type="cellIs" dxfId="284" priority="196" stopIfTrue="1" operator="equal">
      <formula>"I"</formula>
    </cfRule>
  </conditionalFormatting>
  <conditionalFormatting sqref="U24">
    <cfRule type="cellIs" dxfId="283" priority="191" stopIfTrue="1" operator="equal">
      <formula>"No Aceptable"</formula>
    </cfRule>
    <cfRule type="cellIs" dxfId="282" priority="192" stopIfTrue="1" operator="equal">
      <formula>"Aceptable"</formula>
    </cfRule>
  </conditionalFormatting>
  <conditionalFormatting sqref="U24">
    <cfRule type="cellIs" dxfId="281" priority="190" stopIfTrue="1" operator="equal">
      <formula>"No Aceptable o Aceptable Con Control Especifico"</formula>
    </cfRule>
  </conditionalFormatting>
  <conditionalFormatting sqref="U24">
    <cfRule type="containsText" dxfId="280" priority="189" stopIfTrue="1" operator="containsText" text="Mejorable">
      <formula>NOT(ISERROR(SEARCH("Mejorable",U24)))</formula>
    </cfRule>
  </conditionalFormatting>
  <conditionalFormatting sqref="P27">
    <cfRule type="cellIs" priority="188" stopIfTrue="1" operator="equal">
      <formula>"10, 25, 50, 100"</formula>
    </cfRule>
  </conditionalFormatting>
  <conditionalFormatting sqref="T27">
    <cfRule type="cellIs" dxfId="279" priority="184" stopIfTrue="1" operator="equal">
      <formula>"IV"</formula>
    </cfRule>
    <cfRule type="cellIs" dxfId="278" priority="185" stopIfTrue="1" operator="equal">
      <formula>"III"</formula>
    </cfRule>
    <cfRule type="cellIs" dxfId="277" priority="186" stopIfTrue="1" operator="equal">
      <formula>"II"</formula>
    </cfRule>
    <cfRule type="cellIs" dxfId="276" priority="187" stopIfTrue="1" operator="equal">
      <formula>"I"</formula>
    </cfRule>
  </conditionalFormatting>
  <conditionalFormatting sqref="U27">
    <cfRule type="cellIs" dxfId="275" priority="182" stopIfTrue="1" operator="equal">
      <formula>"No Aceptable"</formula>
    </cfRule>
    <cfRule type="cellIs" dxfId="274" priority="183" stopIfTrue="1" operator="equal">
      <formula>"Aceptable"</formula>
    </cfRule>
  </conditionalFormatting>
  <conditionalFormatting sqref="U27">
    <cfRule type="cellIs" dxfId="273" priority="181" stopIfTrue="1" operator="equal">
      <formula>"No Aceptable o Aceptable Con Control Especifico"</formula>
    </cfRule>
  </conditionalFormatting>
  <conditionalFormatting sqref="U27">
    <cfRule type="containsText" dxfId="272" priority="180" stopIfTrue="1" operator="containsText" text="Mejorable">
      <formula>NOT(ISERROR(SEARCH("Mejorable",U27)))</formula>
    </cfRule>
  </conditionalFormatting>
  <conditionalFormatting sqref="P29">
    <cfRule type="cellIs" priority="179" stopIfTrue="1" operator="equal">
      <formula>"10, 25, 50, 100"</formula>
    </cfRule>
  </conditionalFormatting>
  <conditionalFormatting sqref="T29">
    <cfRule type="cellIs" dxfId="271" priority="175" stopIfTrue="1" operator="equal">
      <formula>"IV"</formula>
    </cfRule>
    <cfRule type="cellIs" dxfId="270" priority="176" stopIfTrue="1" operator="equal">
      <formula>"III"</formula>
    </cfRule>
    <cfRule type="cellIs" dxfId="269" priority="177" stopIfTrue="1" operator="equal">
      <formula>"II"</formula>
    </cfRule>
    <cfRule type="cellIs" dxfId="268" priority="178" stopIfTrue="1" operator="equal">
      <formula>"I"</formula>
    </cfRule>
  </conditionalFormatting>
  <conditionalFormatting sqref="U29">
    <cfRule type="cellIs" dxfId="267" priority="173" stopIfTrue="1" operator="equal">
      <formula>"No Aceptable"</formula>
    </cfRule>
    <cfRule type="cellIs" dxfId="266" priority="174" stopIfTrue="1" operator="equal">
      <formula>"Aceptable"</formula>
    </cfRule>
  </conditionalFormatting>
  <conditionalFormatting sqref="U29">
    <cfRule type="cellIs" dxfId="265" priority="172" stopIfTrue="1" operator="equal">
      <formula>"No Aceptable o Aceptable Con Control Especifico"</formula>
    </cfRule>
  </conditionalFormatting>
  <conditionalFormatting sqref="U29">
    <cfRule type="containsText" dxfId="264" priority="171" stopIfTrue="1" operator="containsText" text="Mejorable">
      <formula>NOT(ISERROR(SEARCH("Mejorable",U29)))</formula>
    </cfRule>
  </conditionalFormatting>
  <conditionalFormatting sqref="P31">
    <cfRule type="cellIs" priority="170" stopIfTrue="1" operator="equal">
      <formula>"10, 25, 50, 100"</formula>
    </cfRule>
  </conditionalFormatting>
  <conditionalFormatting sqref="T31">
    <cfRule type="cellIs" dxfId="263" priority="166" stopIfTrue="1" operator="equal">
      <formula>"IV"</formula>
    </cfRule>
    <cfRule type="cellIs" dxfId="262" priority="167" stopIfTrue="1" operator="equal">
      <formula>"III"</formula>
    </cfRule>
    <cfRule type="cellIs" dxfId="261" priority="168" stopIfTrue="1" operator="equal">
      <formula>"II"</formula>
    </cfRule>
    <cfRule type="cellIs" dxfId="260" priority="169" stopIfTrue="1" operator="equal">
      <formula>"I"</formula>
    </cfRule>
  </conditionalFormatting>
  <conditionalFormatting sqref="U31">
    <cfRule type="cellIs" dxfId="259" priority="164" stopIfTrue="1" operator="equal">
      <formula>"No Aceptable"</formula>
    </cfRule>
    <cfRule type="cellIs" dxfId="258" priority="165" stopIfTrue="1" operator="equal">
      <formula>"Aceptable"</formula>
    </cfRule>
  </conditionalFormatting>
  <conditionalFormatting sqref="U31">
    <cfRule type="cellIs" dxfId="257" priority="163" stopIfTrue="1" operator="equal">
      <formula>"No Aceptable o Aceptable Con Control Especifico"</formula>
    </cfRule>
  </conditionalFormatting>
  <conditionalFormatting sqref="U31">
    <cfRule type="containsText" dxfId="256" priority="162" stopIfTrue="1" operator="containsText" text="Mejorable">
      <formula>NOT(ISERROR(SEARCH("Mejorable",U31)))</formula>
    </cfRule>
  </conditionalFormatting>
  <conditionalFormatting sqref="P30">
    <cfRule type="cellIs" priority="161" stopIfTrue="1" operator="equal">
      <formula>"10, 25, 50, 100"</formula>
    </cfRule>
  </conditionalFormatting>
  <conditionalFormatting sqref="T30">
    <cfRule type="cellIs" dxfId="255" priority="157" stopIfTrue="1" operator="equal">
      <formula>"IV"</formula>
    </cfRule>
    <cfRule type="cellIs" dxfId="254" priority="158" stopIfTrue="1" operator="equal">
      <formula>"III"</formula>
    </cfRule>
    <cfRule type="cellIs" dxfId="253" priority="159" stopIfTrue="1" operator="equal">
      <formula>"II"</formula>
    </cfRule>
    <cfRule type="cellIs" dxfId="252" priority="160" stopIfTrue="1" operator="equal">
      <formula>"I"</formula>
    </cfRule>
  </conditionalFormatting>
  <conditionalFormatting sqref="U30">
    <cfRule type="cellIs" dxfId="251" priority="155" stopIfTrue="1" operator="equal">
      <formula>"No Aceptable"</formula>
    </cfRule>
    <cfRule type="cellIs" dxfId="250" priority="156" stopIfTrue="1" operator="equal">
      <formula>"Aceptable"</formula>
    </cfRule>
  </conditionalFormatting>
  <conditionalFormatting sqref="U30">
    <cfRule type="cellIs" dxfId="249" priority="154" stopIfTrue="1" operator="equal">
      <formula>"No Aceptable o Aceptable Con Control Especifico"</formula>
    </cfRule>
  </conditionalFormatting>
  <conditionalFormatting sqref="U30">
    <cfRule type="containsText" dxfId="248" priority="153" stopIfTrue="1" operator="containsText" text="Mejorable">
      <formula>NOT(ISERROR(SEARCH("Mejorable",U30)))</formula>
    </cfRule>
  </conditionalFormatting>
  <conditionalFormatting sqref="P34:P35 P37:P38 P40 P44:P45">
    <cfRule type="cellIs" priority="152" stopIfTrue="1" operator="equal">
      <formula>"10, 25, 50, 100"</formula>
    </cfRule>
  </conditionalFormatting>
  <conditionalFormatting sqref="T34:T35 T37:T38 T40 T44:T45">
    <cfRule type="cellIs" dxfId="247" priority="148" stopIfTrue="1" operator="equal">
      <formula>"IV"</formula>
    </cfRule>
    <cfRule type="cellIs" dxfId="246" priority="149" stopIfTrue="1" operator="equal">
      <formula>"III"</formula>
    </cfRule>
    <cfRule type="cellIs" dxfId="245" priority="150" stopIfTrue="1" operator="equal">
      <formula>"II"</formula>
    </cfRule>
    <cfRule type="cellIs" dxfId="244" priority="151" stopIfTrue="1" operator="equal">
      <formula>"I"</formula>
    </cfRule>
  </conditionalFormatting>
  <conditionalFormatting sqref="U34:U35 U37:U38 U40 U44:U45">
    <cfRule type="cellIs" dxfId="243" priority="146" stopIfTrue="1" operator="equal">
      <formula>"No Aceptable"</formula>
    </cfRule>
    <cfRule type="cellIs" dxfId="242" priority="147" stopIfTrue="1" operator="equal">
      <formula>"Aceptable"</formula>
    </cfRule>
  </conditionalFormatting>
  <conditionalFormatting sqref="U34:U35 U37:U38 U40 U44:U45">
    <cfRule type="cellIs" dxfId="241" priority="145" stopIfTrue="1" operator="equal">
      <formula>"No Aceptable o Aceptable Con Control Especifico"</formula>
    </cfRule>
  </conditionalFormatting>
  <conditionalFormatting sqref="U34:U35 U37:U38 U40 U44:U45">
    <cfRule type="containsText" dxfId="240" priority="144" stopIfTrue="1" operator="containsText" text="Mejorable">
      <formula>NOT(ISERROR(SEARCH("Mejorable",U34)))</formula>
    </cfRule>
  </conditionalFormatting>
  <conditionalFormatting sqref="P36">
    <cfRule type="cellIs" priority="143" stopIfTrue="1" operator="equal">
      <formula>"10, 25, 50, 100"</formula>
    </cfRule>
  </conditionalFormatting>
  <conditionalFormatting sqref="T36">
    <cfRule type="cellIs" dxfId="239" priority="139" stopIfTrue="1" operator="equal">
      <formula>"IV"</formula>
    </cfRule>
    <cfRule type="cellIs" dxfId="238" priority="140" stopIfTrue="1" operator="equal">
      <formula>"III"</formula>
    </cfRule>
    <cfRule type="cellIs" dxfId="237" priority="141" stopIfTrue="1" operator="equal">
      <formula>"II"</formula>
    </cfRule>
    <cfRule type="cellIs" dxfId="236" priority="142" stopIfTrue="1" operator="equal">
      <formula>"I"</formula>
    </cfRule>
  </conditionalFormatting>
  <conditionalFormatting sqref="U36">
    <cfRule type="cellIs" dxfId="235" priority="137" stopIfTrue="1" operator="equal">
      <formula>"No Aceptable"</formula>
    </cfRule>
    <cfRule type="cellIs" dxfId="234" priority="138" stopIfTrue="1" operator="equal">
      <formula>"Aceptable"</formula>
    </cfRule>
  </conditionalFormatting>
  <conditionalFormatting sqref="U36">
    <cfRule type="cellIs" dxfId="233" priority="136" stopIfTrue="1" operator="equal">
      <formula>"No Aceptable o Aceptable Con Control Especifico"</formula>
    </cfRule>
  </conditionalFormatting>
  <conditionalFormatting sqref="U36">
    <cfRule type="containsText" dxfId="232" priority="135" stopIfTrue="1" operator="containsText" text="Mejorable">
      <formula>NOT(ISERROR(SEARCH("Mejorable",U36)))</formula>
    </cfRule>
  </conditionalFormatting>
  <conditionalFormatting sqref="P39">
    <cfRule type="cellIs" priority="134" stopIfTrue="1" operator="equal">
      <formula>"10, 25, 50, 100"</formula>
    </cfRule>
  </conditionalFormatting>
  <conditionalFormatting sqref="T39">
    <cfRule type="cellIs" dxfId="231" priority="130" stopIfTrue="1" operator="equal">
      <formula>"IV"</formula>
    </cfRule>
    <cfRule type="cellIs" dxfId="230" priority="131" stopIfTrue="1" operator="equal">
      <formula>"III"</formula>
    </cfRule>
    <cfRule type="cellIs" dxfId="229" priority="132" stopIfTrue="1" operator="equal">
      <formula>"II"</formula>
    </cfRule>
    <cfRule type="cellIs" dxfId="228" priority="133" stopIfTrue="1" operator="equal">
      <formula>"I"</formula>
    </cfRule>
  </conditionalFormatting>
  <conditionalFormatting sqref="U39">
    <cfRule type="cellIs" dxfId="227" priority="128" stopIfTrue="1" operator="equal">
      <formula>"No Aceptable"</formula>
    </cfRule>
    <cfRule type="cellIs" dxfId="226" priority="129" stopIfTrue="1" operator="equal">
      <formula>"Aceptable"</formula>
    </cfRule>
  </conditionalFormatting>
  <conditionalFormatting sqref="U39">
    <cfRule type="cellIs" dxfId="225" priority="127" stopIfTrue="1" operator="equal">
      <formula>"No Aceptable o Aceptable Con Control Especifico"</formula>
    </cfRule>
  </conditionalFormatting>
  <conditionalFormatting sqref="U39">
    <cfRule type="containsText" dxfId="224" priority="126" stopIfTrue="1" operator="containsText" text="Mejorable">
      <formula>NOT(ISERROR(SEARCH("Mejorable",U39)))</formula>
    </cfRule>
  </conditionalFormatting>
  <conditionalFormatting sqref="P41">
    <cfRule type="cellIs" priority="125" stopIfTrue="1" operator="equal">
      <formula>"10, 25, 50, 100"</formula>
    </cfRule>
  </conditionalFormatting>
  <conditionalFormatting sqref="T41">
    <cfRule type="cellIs" dxfId="223" priority="121" stopIfTrue="1" operator="equal">
      <formula>"IV"</formula>
    </cfRule>
    <cfRule type="cellIs" dxfId="222" priority="122" stopIfTrue="1" operator="equal">
      <formula>"III"</formula>
    </cfRule>
    <cfRule type="cellIs" dxfId="221" priority="123" stopIfTrue="1" operator="equal">
      <formula>"II"</formula>
    </cfRule>
    <cfRule type="cellIs" dxfId="220" priority="124" stopIfTrue="1" operator="equal">
      <formula>"I"</formula>
    </cfRule>
  </conditionalFormatting>
  <conditionalFormatting sqref="U41">
    <cfRule type="cellIs" dxfId="219" priority="119" stopIfTrue="1" operator="equal">
      <formula>"No Aceptable"</formula>
    </cfRule>
    <cfRule type="cellIs" dxfId="218" priority="120" stopIfTrue="1" operator="equal">
      <formula>"Aceptable"</formula>
    </cfRule>
  </conditionalFormatting>
  <conditionalFormatting sqref="U41">
    <cfRule type="cellIs" dxfId="217" priority="118" stopIfTrue="1" operator="equal">
      <formula>"No Aceptable o Aceptable Con Control Especifico"</formula>
    </cfRule>
  </conditionalFormatting>
  <conditionalFormatting sqref="U41">
    <cfRule type="containsText" dxfId="216" priority="117" stopIfTrue="1" operator="containsText" text="Mejorable">
      <formula>NOT(ISERROR(SEARCH("Mejorable",U41)))</formula>
    </cfRule>
  </conditionalFormatting>
  <conditionalFormatting sqref="P42">
    <cfRule type="cellIs" priority="116" stopIfTrue="1" operator="equal">
      <formula>"10, 25, 50, 100"</formula>
    </cfRule>
  </conditionalFormatting>
  <conditionalFormatting sqref="T42">
    <cfRule type="cellIs" dxfId="215" priority="112" stopIfTrue="1" operator="equal">
      <formula>"IV"</formula>
    </cfRule>
    <cfRule type="cellIs" dxfId="214" priority="113" stopIfTrue="1" operator="equal">
      <formula>"III"</formula>
    </cfRule>
    <cfRule type="cellIs" dxfId="213" priority="114" stopIfTrue="1" operator="equal">
      <formula>"II"</formula>
    </cfRule>
    <cfRule type="cellIs" dxfId="212" priority="115" stopIfTrue="1" operator="equal">
      <formula>"I"</formula>
    </cfRule>
  </conditionalFormatting>
  <conditionalFormatting sqref="U42">
    <cfRule type="cellIs" dxfId="211" priority="110" stopIfTrue="1" operator="equal">
      <formula>"No Aceptable"</formula>
    </cfRule>
    <cfRule type="cellIs" dxfId="210" priority="111" stopIfTrue="1" operator="equal">
      <formula>"Aceptable"</formula>
    </cfRule>
  </conditionalFormatting>
  <conditionalFormatting sqref="U42">
    <cfRule type="cellIs" dxfId="209" priority="109" stopIfTrue="1" operator="equal">
      <formula>"No Aceptable o Aceptable Con Control Especifico"</formula>
    </cfRule>
  </conditionalFormatting>
  <conditionalFormatting sqref="U42">
    <cfRule type="containsText" dxfId="208" priority="108" stopIfTrue="1" operator="containsText" text="Mejorable">
      <formula>NOT(ISERROR(SEARCH("Mejorable",U42)))</formula>
    </cfRule>
  </conditionalFormatting>
  <conditionalFormatting sqref="P46:P47 P49:P50 P52:P54">
    <cfRule type="cellIs" priority="107" stopIfTrue="1" operator="equal">
      <formula>"10, 25, 50, 100"</formula>
    </cfRule>
  </conditionalFormatting>
  <conditionalFormatting sqref="T46:T47 T49:T50 T52:T54">
    <cfRule type="cellIs" dxfId="207" priority="103" stopIfTrue="1" operator="equal">
      <formula>"IV"</formula>
    </cfRule>
    <cfRule type="cellIs" dxfId="206" priority="104" stopIfTrue="1" operator="equal">
      <formula>"III"</formula>
    </cfRule>
    <cfRule type="cellIs" dxfId="205" priority="105" stopIfTrue="1" operator="equal">
      <formula>"II"</formula>
    </cfRule>
    <cfRule type="cellIs" dxfId="204" priority="106" stopIfTrue="1" operator="equal">
      <formula>"I"</formula>
    </cfRule>
  </conditionalFormatting>
  <conditionalFormatting sqref="U46:U47 U49:U50 U52:U54">
    <cfRule type="cellIs" dxfId="203" priority="101" stopIfTrue="1" operator="equal">
      <formula>"No Aceptable"</formula>
    </cfRule>
    <cfRule type="cellIs" dxfId="202" priority="102" stopIfTrue="1" operator="equal">
      <formula>"Aceptable"</formula>
    </cfRule>
  </conditionalFormatting>
  <conditionalFormatting sqref="U46:U47 U49:U50 U52:U54">
    <cfRule type="cellIs" dxfId="201" priority="100" stopIfTrue="1" operator="equal">
      <formula>"No Aceptable o Aceptable Con Control Especifico"</formula>
    </cfRule>
  </conditionalFormatting>
  <conditionalFormatting sqref="U46:U47 U49:U50 U52:U54">
    <cfRule type="containsText" dxfId="200" priority="99" stopIfTrue="1" operator="containsText" text="Mejorable">
      <formula>NOT(ISERROR(SEARCH("Mejorable",U46)))</formula>
    </cfRule>
  </conditionalFormatting>
  <conditionalFormatting sqref="P48">
    <cfRule type="cellIs" priority="98" stopIfTrue="1" operator="equal">
      <formula>"10, 25, 50, 100"</formula>
    </cfRule>
  </conditionalFormatting>
  <conditionalFormatting sqref="T48">
    <cfRule type="cellIs" dxfId="199" priority="94" stopIfTrue="1" operator="equal">
      <formula>"IV"</formula>
    </cfRule>
    <cfRule type="cellIs" dxfId="198" priority="95" stopIfTrue="1" operator="equal">
      <formula>"III"</formula>
    </cfRule>
    <cfRule type="cellIs" dxfId="197" priority="96" stopIfTrue="1" operator="equal">
      <formula>"II"</formula>
    </cfRule>
    <cfRule type="cellIs" dxfId="196" priority="97" stopIfTrue="1" operator="equal">
      <formula>"I"</formula>
    </cfRule>
  </conditionalFormatting>
  <conditionalFormatting sqref="U48">
    <cfRule type="cellIs" dxfId="195" priority="92" stopIfTrue="1" operator="equal">
      <formula>"No Aceptable"</formula>
    </cfRule>
    <cfRule type="cellIs" dxfId="194" priority="93" stopIfTrue="1" operator="equal">
      <formula>"Aceptable"</formula>
    </cfRule>
  </conditionalFormatting>
  <conditionalFormatting sqref="U48">
    <cfRule type="cellIs" dxfId="193" priority="91" stopIfTrue="1" operator="equal">
      <formula>"No Aceptable o Aceptable Con Control Especifico"</formula>
    </cfRule>
  </conditionalFormatting>
  <conditionalFormatting sqref="U48">
    <cfRule type="containsText" dxfId="192" priority="90" stopIfTrue="1" operator="containsText" text="Mejorable">
      <formula>NOT(ISERROR(SEARCH("Mejorable",U48)))</formula>
    </cfRule>
  </conditionalFormatting>
  <conditionalFormatting sqref="P51">
    <cfRule type="cellIs" priority="89" stopIfTrue="1" operator="equal">
      <formula>"10, 25, 50, 100"</formula>
    </cfRule>
  </conditionalFormatting>
  <conditionalFormatting sqref="T51">
    <cfRule type="cellIs" dxfId="191" priority="85" stopIfTrue="1" operator="equal">
      <formula>"IV"</formula>
    </cfRule>
    <cfRule type="cellIs" dxfId="190" priority="86" stopIfTrue="1" operator="equal">
      <formula>"III"</formula>
    </cfRule>
    <cfRule type="cellIs" dxfId="189" priority="87" stopIfTrue="1" operator="equal">
      <formula>"II"</formula>
    </cfRule>
    <cfRule type="cellIs" dxfId="188" priority="88" stopIfTrue="1" operator="equal">
      <formula>"I"</formula>
    </cfRule>
  </conditionalFormatting>
  <conditionalFormatting sqref="U51">
    <cfRule type="cellIs" dxfId="187" priority="83" stopIfTrue="1" operator="equal">
      <formula>"No Aceptable"</formula>
    </cfRule>
    <cfRule type="cellIs" dxfId="186" priority="84" stopIfTrue="1" operator="equal">
      <formula>"Aceptable"</formula>
    </cfRule>
  </conditionalFormatting>
  <conditionalFormatting sqref="U51">
    <cfRule type="cellIs" dxfId="185" priority="82" stopIfTrue="1" operator="equal">
      <formula>"No Aceptable o Aceptable Con Control Especifico"</formula>
    </cfRule>
  </conditionalFormatting>
  <conditionalFormatting sqref="U51">
    <cfRule type="containsText" dxfId="184" priority="81" stopIfTrue="1" operator="containsText" text="Mejorable">
      <formula>NOT(ISERROR(SEARCH("Mejorable",U51)))</formula>
    </cfRule>
  </conditionalFormatting>
  <conditionalFormatting sqref="P43">
    <cfRule type="cellIs" priority="80" stopIfTrue="1" operator="equal">
      <formula>"10, 25, 50, 100"</formula>
    </cfRule>
  </conditionalFormatting>
  <conditionalFormatting sqref="T43">
    <cfRule type="cellIs" dxfId="183" priority="76" stopIfTrue="1" operator="equal">
      <formula>"IV"</formula>
    </cfRule>
    <cfRule type="cellIs" dxfId="182" priority="77" stopIfTrue="1" operator="equal">
      <formula>"III"</formula>
    </cfRule>
    <cfRule type="cellIs" dxfId="181" priority="78" stopIfTrue="1" operator="equal">
      <formula>"II"</formula>
    </cfRule>
    <cfRule type="cellIs" dxfId="180" priority="79" stopIfTrue="1" operator="equal">
      <formula>"I"</formula>
    </cfRule>
  </conditionalFormatting>
  <conditionalFormatting sqref="U43">
    <cfRule type="cellIs" dxfId="179" priority="74" stopIfTrue="1" operator="equal">
      <formula>"No Aceptable"</formula>
    </cfRule>
    <cfRule type="cellIs" dxfId="178" priority="75" stopIfTrue="1" operator="equal">
      <formula>"Aceptable"</formula>
    </cfRule>
  </conditionalFormatting>
  <conditionalFormatting sqref="U43">
    <cfRule type="cellIs" dxfId="177" priority="73" stopIfTrue="1" operator="equal">
      <formula>"No Aceptable o Aceptable Con Control Especifico"</formula>
    </cfRule>
  </conditionalFormatting>
  <conditionalFormatting sqref="U43">
    <cfRule type="containsText" dxfId="176" priority="72" stopIfTrue="1" operator="containsText" text="Mejorable">
      <formula>NOT(ISERROR(SEARCH("Mejorable",U43)))</formula>
    </cfRule>
  </conditionalFormatting>
  <conditionalFormatting sqref="P55:P58 P60:P62">
    <cfRule type="cellIs" priority="71" stopIfTrue="1" operator="equal">
      <formula>"10, 25, 50, 100"</formula>
    </cfRule>
  </conditionalFormatting>
  <conditionalFormatting sqref="T55:T58 T60:T62">
    <cfRule type="cellIs" dxfId="175" priority="67" stopIfTrue="1" operator="equal">
      <formula>"IV"</formula>
    </cfRule>
    <cfRule type="cellIs" dxfId="174" priority="68" stopIfTrue="1" operator="equal">
      <formula>"III"</formula>
    </cfRule>
    <cfRule type="cellIs" dxfId="173" priority="69" stopIfTrue="1" operator="equal">
      <formula>"II"</formula>
    </cfRule>
    <cfRule type="cellIs" dxfId="172" priority="70" stopIfTrue="1" operator="equal">
      <formula>"I"</formula>
    </cfRule>
  </conditionalFormatting>
  <conditionalFormatting sqref="U55:U58 U60:U62">
    <cfRule type="cellIs" dxfId="171" priority="65" stopIfTrue="1" operator="equal">
      <formula>"No Aceptable"</formula>
    </cfRule>
    <cfRule type="cellIs" dxfId="170" priority="66" stopIfTrue="1" operator="equal">
      <formula>"Aceptable"</formula>
    </cfRule>
  </conditionalFormatting>
  <conditionalFormatting sqref="U55:U58 U60:U62">
    <cfRule type="cellIs" dxfId="169" priority="64" stopIfTrue="1" operator="equal">
      <formula>"No Aceptable o Aceptable Con Control Especifico"</formula>
    </cfRule>
  </conditionalFormatting>
  <conditionalFormatting sqref="U55:U58 U60:U62">
    <cfRule type="containsText" dxfId="168" priority="63" stopIfTrue="1" operator="containsText" text="Mejorable">
      <formula>NOT(ISERROR(SEARCH("Mejorable",U55)))</formula>
    </cfRule>
  </conditionalFormatting>
  <conditionalFormatting sqref="P59">
    <cfRule type="cellIs" priority="62" stopIfTrue="1" operator="equal">
      <formula>"10, 25, 50, 100"</formula>
    </cfRule>
  </conditionalFormatting>
  <conditionalFormatting sqref="T59">
    <cfRule type="cellIs" dxfId="167" priority="58" stopIfTrue="1" operator="equal">
      <formula>"IV"</formula>
    </cfRule>
    <cfRule type="cellIs" dxfId="166" priority="59" stopIfTrue="1" operator="equal">
      <formula>"III"</formula>
    </cfRule>
    <cfRule type="cellIs" dxfId="165" priority="60" stopIfTrue="1" operator="equal">
      <formula>"II"</formula>
    </cfRule>
    <cfRule type="cellIs" dxfId="164" priority="61" stopIfTrue="1" operator="equal">
      <formula>"I"</formula>
    </cfRule>
  </conditionalFormatting>
  <conditionalFormatting sqref="U59">
    <cfRule type="cellIs" dxfId="163" priority="56" stopIfTrue="1" operator="equal">
      <formula>"No Aceptable"</formula>
    </cfRule>
    <cfRule type="cellIs" dxfId="162" priority="57" stopIfTrue="1" operator="equal">
      <formula>"Aceptable"</formula>
    </cfRule>
  </conditionalFormatting>
  <conditionalFormatting sqref="U59">
    <cfRule type="cellIs" dxfId="161" priority="55" stopIfTrue="1" operator="equal">
      <formula>"No Aceptable o Aceptable Con Control Especifico"</formula>
    </cfRule>
  </conditionalFormatting>
  <conditionalFormatting sqref="U59">
    <cfRule type="containsText" dxfId="160" priority="54" stopIfTrue="1" operator="containsText" text="Mejorable">
      <formula>NOT(ISERROR(SEARCH("Mejorable",U59)))</formula>
    </cfRule>
  </conditionalFormatting>
  <conditionalFormatting sqref="P71:P74 P76:P78">
    <cfRule type="cellIs" priority="35" stopIfTrue="1" operator="equal">
      <formula>"10, 25, 50, 100"</formula>
    </cfRule>
  </conditionalFormatting>
  <conditionalFormatting sqref="T71:T74 T76:T78">
    <cfRule type="cellIs" dxfId="159" priority="31" stopIfTrue="1" operator="equal">
      <formula>"IV"</formula>
    </cfRule>
    <cfRule type="cellIs" dxfId="158" priority="32" stopIfTrue="1" operator="equal">
      <formula>"III"</formula>
    </cfRule>
    <cfRule type="cellIs" dxfId="157" priority="33" stopIfTrue="1" operator="equal">
      <formula>"II"</formula>
    </cfRule>
    <cfRule type="cellIs" dxfId="156" priority="34" stopIfTrue="1" operator="equal">
      <formula>"I"</formula>
    </cfRule>
  </conditionalFormatting>
  <conditionalFormatting sqref="U71:U74 U76:U78">
    <cfRule type="cellIs" dxfId="155" priority="29" stopIfTrue="1" operator="equal">
      <formula>"No Aceptable"</formula>
    </cfRule>
    <cfRule type="cellIs" dxfId="154" priority="30" stopIfTrue="1" operator="equal">
      <formula>"Aceptable"</formula>
    </cfRule>
  </conditionalFormatting>
  <conditionalFormatting sqref="U71:U74 U76:U78">
    <cfRule type="cellIs" dxfId="153" priority="28" stopIfTrue="1" operator="equal">
      <formula>"No Aceptable o Aceptable Con Control Especifico"</formula>
    </cfRule>
  </conditionalFormatting>
  <conditionalFormatting sqref="U71:U74 U76:U78">
    <cfRule type="containsText" dxfId="152" priority="27" stopIfTrue="1" operator="containsText" text="Mejorable">
      <formula>NOT(ISERROR(SEARCH("Mejorable",U71)))</formula>
    </cfRule>
  </conditionalFormatting>
  <conditionalFormatting sqref="P75">
    <cfRule type="cellIs" priority="26" stopIfTrue="1" operator="equal">
      <formula>"10, 25, 50, 100"</formula>
    </cfRule>
  </conditionalFormatting>
  <conditionalFormatting sqref="T75">
    <cfRule type="cellIs" dxfId="151" priority="22" stopIfTrue="1" operator="equal">
      <formula>"IV"</formula>
    </cfRule>
    <cfRule type="cellIs" dxfId="150" priority="23" stopIfTrue="1" operator="equal">
      <formula>"III"</formula>
    </cfRule>
    <cfRule type="cellIs" dxfId="149" priority="24" stopIfTrue="1" operator="equal">
      <formula>"II"</formula>
    </cfRule>
    <cfRule type="cellIs" dxfId="148" priority="25" stopIfTrue="1" operator="equal">
      <formula>"I"</formula>
    </cfRule>
  </conditionalFormatting>
  <conditionalFormatting sqref="U75">
    <cfRule type="cellIs" dxfId="147" priority="20" stopIfTrue="1" operator="equal">
      <formula>"No Aceptable"</formula>
    </cfRule>
    <cfRule type="cellIs" dxfId="146" priority="21" stopIfTrue="1" operator="equal">
      <formula>"Aceptable"</formula>
    </cfRule>
  </conditionalFormatting>
  <conditionalFormatting sqref="U75">
    <cfRule type="cellIs" dxfId="145" priority="19" stopIfTrue="1" operator="equal">
      <formula>"No Aceptable o Aceptable Con Control Especifico"</formula>
    </cfRule>
  </conditionalFormatting>
  <conditionalFormatting sqref="U75">
    <cfRule type="containsText" dxfId="144" priority="18" stopIfTrue="1" operator="containsText" text="Mejorable">
      <formula>NOT(ISERROR(SEARCH("Mejorable",U75)))</formula>
    </cfRule>
  </conditionalFormatting>
  <conditionalFormatting sqref="P63:P70">
    <cfRule type="cellIs" priority="9" stopIfTrue="1" operator="equal">
      <formula>"10, 25, 50, 100"</formula>
    </cfRule>
  </conditionalFormatting>
  <conditionalFormatting sqref="T63:T70">
    <cfRule type="cellIs" dxfId="143" priority="14" stopIfTrue="1" operator="equal">
      <formula>"IV"</formula>
    </cfRule>
    <cfRule type="cellIs" dxfId="142" priority="15" stopIfTrue="1" operator="equal">
      <formula>"III"</formula>
    </cfRule>
    <cfRule type="cellIs" dxfId="141" priority="16" stopIfTrue="1" operator="equal">
      <formula>"II"</formula>
    </cfRule>
    <cfRule type="cellIs" dxfId="140" priority="17" stopIfTrue="1" operator="equal">
      <formula>"I"</formula>
    </cfRule>
  </conditionalFormatting>
  <conditionalFormatting sqref="U63:U70">
    <cfRule type="cellIs" dxfId="139" priority="12" stopIfTrue="1" operator="equal">
      <formula>"No Aceptable"</formula>
    </cfRule>
    <cfRule type="cellIs" dxfId="138" priority="13" stopIfTrue="1" operator="equal">
      <formula>"Aceptable"</formula>
    </cfRule>
  </conditionalFormatting>
  <conditionalFormatting sqref="U63:U70">
    <cfRule type="cellIs" dxfId="137" priority="11" stopIfTrue="1" operator="equal">
      <formula>"No Aceptable o Aceptable Con Control Especifico"</formula>
    </cfRule>
  </conditionalFormatting>
  <conditionalFormatting sqref="U63:U70">
    <cfRule type="containsText" dxfId="136" priority="10" stopIfTrue="1" operator="containsText" text="Mejorable">
      <formula>NOT(ISERROR(SEARCH("Mejorable",U63)))</formula>
    </cfRule>
  </conditionalFormatting>
  <conditionalFormatting sqref="U89">
    <cfRule type="containsText" dxfId="135" priority="6" operator="containsText" text="No Aceptable o Aceptable con Control Especifico">
      <formula>NOT(ISERROR(SEARCH("No Aceptable o Aceptable con Control Especifico",U89)))</formula>
    </cfRule>
    <cfRule type="containsText" dxfId="134" priority="7" operator="containsText" text="No Aceptable">
      <formula>NOT(ISERROR(SEARCH("No Aceptable",U89)))</formula>
    </cfRule>
    <cfRule type="containsText" dxfId="133" priority="8" operator="containsText" text="No Aceptable o Aceptable con Control Especifico">
      <formula>NOT(ISERROR(SEARCH("No Aceptable o Aceptable con Control Especifico",U89)))</formula>
    </cfRule>
  </conditionalFormatting>
  <conditionalFormatting sqref="T89">
    <cfRule type="cellIs" dxfId="132" priority="5" operator="equal">
      <formula>"II"</formula>
    </cfRule>
  </conditionalFormatting>
  <conditionalFormatting sqref="U88">
    <cfRule type="containsText" dxfId="131" priority="2" operator="containsText" text="No Aceptable o Aceptable con Control Especifico">
      <formula>NOT(ISERROR(SEARCH("No Aceptable o Aceptable con Control Especifico",U88)))</formula>
    </cfRule>
    <cfRule type="containsText" dxfId="130" priority="3" operator="containsText" text="No Aceptable">
      <formula>NOT(ISERROR(SEARCH("No Aceptable",U88)))</formula>
    </cfRule>
    <cfRule type="containsText" dxfId="129" priority="4" operator="containsText" text="No Aceptable o Aceptable con Control Especifico">
      <formula>NOT(ISERROR(SEARCH("No Aceptable o Aceptable con Control Especifico",U88)))</formula>
    </cfRule>
  </conditionalFormatting>
  <conditionalFormatting sqref="T88">
    <cfRule type="cellIs" dxfId="128" priority="1" operator="equal">
      <formula>"II"</formula>
    </cfRule>
  </conditionalFormatting>
  <dataValidations count="2">
    <dataValidation type="whole" allowBlank="1" showInputMessage="1" showErrorMessage="1" prompt="1 Esporadica (EE)_x000a_2 Ocasional (EO)_x000a_3 Frecuente (EF)_x000a_4 continua (EC)" sqref="O11:O79">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79">
      <formula1>10</formula1>
      <formula2>100</formula2>
    </dataValidation>
  </dataValidations>
  <pageMargins left="0.7" right="0.7" top="0.75" bottom="0.75" header="0.3" footer="0.3"/>
  <pageSetup orientation="portrait" r:id="rId1"/>
  <ignoredErrors>
    <ignoredError sqref="G79 C79 L79 M79 J79 W79 AB79" evalError="1"/>
    <ignoredError sqref="D79" evalError="1"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PELIGROS!$A$2:$A$445</xm:f>
          </x14:formula1>
          <xm:sqref>H30 H43 H79 H19</xm:sqref>
        </x14:dataValidation>
        <x14:dataValidation type="list" allowBlank="1" showInputMessage="1" showErrorMessage="1">
          <x14:formula1>
            <xm:f>[2]Hoja1!#REF!</xm:f>
          </x14:formula1>
          <xm:sqref>H20:H26 H28 H32:H38 H40 H11:H18 H44:H45</xm:sqref>
        </x14:dataValidation>
        <x14:dataValidation type="list" allowBlank="1" showInputMessage="1" showErrorMessage="1">
          <x14:formula1>
            <xm:f>[2]Hoja2!#REF!</xm:f>
          </x14:formula1>
          <xm:sqref>E11 E22</xm:sqref>
        </x14:dataValidation>
        <x14:dataValidation type="list" allowBlank="1" showInputMessage="1" showErrorMessage="1">
          <x14:formula1>
            <xm:f>[3]Hoja1!#REF!</xm:f>
          </x14:formula1>
          <xm:sqref>H29 H31 H39 H41:H42 H27</xm:sqref>
        </x14:dataValidation>
        <x14:dataValidation type="list" allowBlank="1" showInputMessage="1" showErrorMessage="1">
          <x14:formula1>
            <xm:f>[3]Hoja2!#REF!</xm:f>
          </x14:formula1>
          <xm:sqref>E27 E29:E31</xm:sqref>
        </x14:dataValidation>
        <x14:dataValidation type="list" allowBlank="1" showInputMessage="1" showErrorMessage="1">
          <x14:formula1>
            <xm:f>[3]Hoja1!#REF!</xm:f>
          </x14:formula1>
          <xm:sqref>H59 H75 H51</xm:sqref>
        </x14:dataValidation>
        <x14:dataValidation type="list" allowBlank="1" showInputMessage="1" showErrorMessage="1">
          <x14:formula1>
            <xm:f>[2]Hoja1!#REF!</xm:f>
          </x14:formula1>
          <xm:sqref>H52:H58 H60:H62 H71:H74 H76:H78 H46:H50</xm:sqref>
        </x14:dataValidation>
        <x14:dataValidation type="list" allowBlank="1" showInputMessage="1" showErrorMessage="1">
          <x14:formula1>
            <xm:f>#REF!</xm:f>
          </x14:formula1>
          <xm:sqref>E55</xm:sqref>
        </x14:dataValidation>
        <x14:dataValidation type="list" allowBlank="1" showInputMessage="1" showErrorMessage="1">
          <x14:formula1>
            <xm:f>[1]Hoja2!#REF!</xm:f>
          </x14:formula1>
          <xm:sqref>E63</xm:sqref>
        </x14:dataValidation>
        <x14:dataValidation type="list" allowBlank="1" showInputMessage="1" showErrorMessage="1">
          <x14:formula1>
            <xm:f>[1]Hoja1!#REF!</xm:f>
          </x14:formula1>
          <xm:sqref>H63:H70</xm:sqref>
        </x14:dataValidation>
        <x14:dataValidation type="list" allowBlank="1" showInputMessage="1" showErrorMessage="1">
          <x14:formula1>
            <xm:f>FUNCIONES!$A$2:$A$82</xm:f>
          </x14:formula1>
          <xm:sqref>E79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8"/>
  <sheetViews>
    <sheetView showGridLines="0" tabSelected="1" zoomScale="80" zoomScaleNormal="80" workbookViewId="0"/>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51" t="s">
        <v>1290</v>
      </c>
      <c r="D2" s="52"/>
      <c r="E2" s="52"/>
      <c r="F2" s="52"/>
      <c r="G2" s="53"/>
      <c r="K2" s="9"/>
      <c r="L2" s="9"/>
      <c r="M2" s="9"/>
      <c r="V2" s="9"/>
      <c r="AB2" s="10"/>
      <c r="AC2" s="6"/>
      <c r="AD2" s="6"/>
    </row>
    <row r="3" spans="1:30" s="8" customFormat="1" ht="15" customHeight="1">
      <c r="A3" s="5"/>
      <c r="B3" s="6"/>
      <c r="C3" s="54" t="s">
        <v>1197</v>
      </c>
      <c r="D3" s="55"/>
      <c r="E3" s="55"/>
      <c r="F3" s="55"/>
      <c r="G3" s="56"/>
      <c r="K3" s="9"/>
      <c r="L3" s="9"/>
      <c r="M3" s="9"/>
      <c r="V3" s="9"/>
      <c r="AB3" s="10"/>
      <c r="AC3" s="6"/>
      <c r="AD3" s="6"/>
    </row>
    <row r="4" spans="1:30" s="8" customFormat="1" ht="15" customHeight="1" thickBot="1">
      <c r="A4" s="5"/>
      <c r="B4" s="6"/>
      <c r="C4" s="57" t="s">
        <v>1200</v>
      </c>
      <c r="D4" s="58"/>
      <c r="E4" s="58"/>
      <c r="F4" s="58"/>
      <c r="G4" s="59"/>
      <c r="K4" s="9"/>
      <c r="L4" s="9"/>
      <c r="M4" s="9"/>
      <c r="V4" s="9"/>
      <c r="AB4" s="10"/>
      <c r="AC4" s="6"/>
      <c r="AD4" s="6"/>
    </row>
    <row r="5" spans="1:30" s="8" customFormat="1" ht="11.25" customHeight="1">
      <c r="A5" s="5"/>
      <c r="B5" s="6"/>
      <c r="C5" s="11" t="s">
        <v>1196</v>
      </c>
      <c r="E5" s="175"/>
      <c r="F5" s="175"/>
      <c r="G5" s="175"/>
      <c r="H5" s="7"/>
      <c r="I5" s="7"/>
      <c r="K5" s="9"/>
      <c r="L5" s="9"/>
      <c r="M5" s="9"/>
      <c r="V5" s="9"/>
      <c r="AB5" s="10"/>
      <c r="AC5" s="6"/>
      <c r="AD5" s="6"/>
    </row>
    <row r="6" spans="1:30" s="8" customFormat="1" ht="11.25" customHeight="1">
      <c r="A6" s="5"/>
      <c r="B6" s="6"/>
      <c r="C6" s="11"/>
      <c r="E6" s="60"/>
      <c r="F6" s="60"/>
      <c r="G6" s="60"/>
      <c r="H6" s="7"/>
      <c r="I6" s="7"/>
      <c r="K6" s="9"/>
      <c r="L6" s="9"/>
      <c r="M6" s="9"/>
      <c r="V6" s="9"/>
      <c r="AB6" s="10"/>
      <c r="AC6" s="6"/>
      <c r="AD6" s="6"/>
    </row>
    <row r="7" spans="1:30" s="8" customFormat="1" ht="11.25" customHeight="1" thickBot="1">
      <c r="A7" s="5"/>
      <c r="B7" s="6"/>
      <c r="C7" s="11"/>
      <c r="E7" s="60"/>
      <c r="F7" s="60"/>
      <c r="G7" s="60"/>
      <c r="H7" s="7"/>
      <c r="I7" s="7"/>
      <c r="K7" s="9"/>
      <c r="L7" s="9"/>
      <c r="M7" s="9"/>
      <c r="V7" s="9"/>
      <c r="AB7" s="10"/>
      <c r="AC7" s="6"/>
      <c r="AD7" s="6"/>
    </row>
    <row r="8" spans="1:30" ht="17.25" customHeight="1" thickBot="1">
      <c r="A8" s="165" t="s">
        <v>11</v>
      </c>
      <c r="B8" s="168" t="s">
        <v>12</v>
      </c>
      <c r="C8" s="176" t="s">
        <v>0</v>
      </c>
      <c r="D8" s="176"/>
      <c r="E8" s="176"/>
      <c r="F8" s="176"/>
      <c r="G8" s="202" t="s">
        <v>1</v>
      </c>
      <c r="H8" s="203"/>
      <c r="I8" s="204"/>
      <c r="J8" s="199" t="s">
        <v>2</v>
      </c>
      <c r="K8" s="174" t="s">
        <v>3</v>
      </c>
      <c r="L8" s="174"/>
      <c r="M8" s="174"/>
      <c r="N8" s="174" t="s">
        <v>4</v>
      </c>
      <c r="O8" s="174"/>
      <c r="P8" s="174"/>
      <c r="Q8" s="174"/>
      <c r="R8" s="174"/>
      <c r="S8" s="174"/>
      <c r="T8" s="174"/>
      <c r="U8" s="174" t="s">
        <v>5</v>
      </c>
      <c r="V8" s="174" t="s">
        <v>6</v>
      </c>
      <c r="W8" s="177"/>
      <c r="X8" s="173" t="s">
        <v>7</v>
      </c>
      <c r="Y8" s="173"/>
      <c r="Z8" s="173"/>
      <c r="AA8" s="173"/>
      <c r="AB8" s="173"/>
      <c r="AC8" s="173"/>
      <c r="AD8" s="173"/>
    </row>
    <row r="9" spans="1:30" ht="15.75" customHeight="1" thickBot="1">
      <c r="A9" s="166"/>
      <c r="B9" s="169"/>
      <c r="C9" s="176"/>
      <c r="D9" s="176"/>
      <c r="E9" s="176"/>
      <c r="F9" s="176"/>
      <c r="G9" s="205"/>
      <c r="H9" s="206"/>
      <c r="I9" s="207"/>
      <c r="J9" s="199"/>
      <c r="K9" s="174"/>
      <c r="L9" s="174"/>
      <c r="M9" s="174"/>
      <c r="N9" s="174"/>
      <c r="O9" s="174"/>
      <c r="P9" s="174"/>
      <c r="Q9" s="174"/>
      <c r="R9" s="174"/>
      <c r="S9" s="174"/>
      <c r="T9" s="174"/>
      <c r="U9" s="177"/>
      <c r="V9" s="177"/>
      <c r="W9" s="177"/>
      <c r="X9" s="173"/>
      <c r="Y9" s="173"/>
      <c r="Z9" s="173"/>
      <c r="AA9" s="173"/>
      <c r="AB9" s="173"/>
      <c r="AC9" s="173"/>
      <c r="AD9" s="173"/>
    </row>
    <row r="10" spans="1:30" ht="39" thickBot="1">
      <c r="A10" s="167"/>
      <c r="B10" s="170"/>
      <c r="C10" s="61" t="s">
        <v>13</v>
      </c>
      <c r="D10" s="61" t="s">
        <v>14</v>
      </c>
      <c r="E10" s="61" t="s">
        <v>1077</v>
      </c>
      <c r="F10" s="61" t="s">
        <v>15</v>
      </c>
      <c r="G10" s="61" t="s">
        <v>16</v>
      </c>
      <c r="H10" s="200" t="s">
        <v>17</v>
      </c>
      <c r="I10" s="201"/>
      <c r="J10" s="199"/>
      <c r="K10" s="61" t="s">
        <v>18</v>
      </c>
      <c r="L10" s="61" t="s">
        <v>19</v>
      </c>
      <c r="M10" s="61" t="s">
        <v>20</v>
      </c>
      <c r="N10" s="61" t="s">
        <v>21</v>
      </c>
      <c r="O10" s="61" t="s">
        <v>22</v>
      </c>
      <c r="P10" s="61" t="s">
        <v>37</v>
      </c>
      <c r="Q10" s="61" t="s">
        <v>36</v>
      </c>
      <c r="R10" s="61" t="s">
        <v>23</v>
      </c>
      <c r="S10" s="61" t="s">
        <v>38</v>
      </c>
      <c r="T10" s="61" t="s">
        <v>24</v>
      </c>
      <c r="U10" s="61" t="s">
        <v>25</v>
      </c>
      <c r="V10" s="61" t="s">
        <v>39</v>
      </c>
      <c r="W10" s="61" t="s">
        <v>26</v>
      </c>
      <c r="X10" s="61" t="s">
        <v>8</v>
      </c>
      <c r="Y10" s="61" t="s">
        <v>9</v>
      </c>
      <c r="Z10" s="61" t="s">
        <v>10</v>
      </c>
      <c r="AA10" s="61" t="s">
        <v>31</v>
      </c>
      <c r="AB10" s="61" t="s">
        <v>27</v>
      </c>
      <c r="AC10" s="61" t="s">
        <v>28</v>
      </c>
      <c r="AD10" s="61" t="s">
        <v>29</v>
      </c>
    </row>
    <row r="11" spans="1:30" ht="15" customHeight="1" thickBot="1">
      <c r="A11" s="183" t="s">
        <v>1201</v>
      </c>
      <c r="B11" s="183" t="s">
        <v>1291</v>
      </c>
      <c r="C11" s="130" t="s">
        <v>1238</v>
      </c>
      <c r="D11" s="131" t="s">
        <v>1239</v>
      </c>
      <c r="E11" s="132" t="s">
        <v>1017</v>
      </c>
      <c r="F11" s="132" t="s">
        <v>1222</v>
      </c>
      <c r="G11" s="95" t="str">
        <f>VLOOKUP(H11,[4]Hoja1!A$1:G$445,2,0)</f>
        <v>Bacteria</v>
      </c>
      <c r="H11" s="96" t="s">
        <v>108</v>
      </c>
      <c r="I11" s="96" t="s">
        <v>1230</v>
      </c>
      <c r="J11" s="95" t="str">
        <f>VLOOKUP(H11,[4]Hoja1!A$2:G$445,3,0)</f>
        <v>Infecciones producidas por Bacterianas</v>
      </c>
      <c r="K11" s="97"/>
      <c r="L11" s="95" t="str">
        <f>VLOOKUP(H11,[4]Hoja1!A$2:G$445,4,0)</f>
        <v>Inspecciones planeadas e inspecciones no planeadas, procedimientos de programas de seguridad y salud en el trabajo</v>
      </c>
      <c r="M11" s="95" t="str">
        <f>VLOOKUP(H11,[4]Hoja1!A$2:G$445,5,0)</f>
        <v>Programa de vacunación, bota pantalon, overol, guantes, tapabocas, mascarillas con filtos</v>
      </c>
      <c r="N11" s="97">
        <v>2</v>
      </c>
      <c r="O11" s="98">
        <v>3</v>
      </c>
      <c r="P11" s="98">
        <v>10</v>
      </c>
      <c r="Q11" s="98">
        <f>N11*O11</f>
        <v>6</v>
      </c>
      <c r="R11" s="98">
        <f>P11*Q11</f>
        <v>60</v>
      </c>
      <c r="S11" s="62" t="str">
        <f>IF(Q11=40,"MA-40",IF(Q11=30,"MA-30",IF(Q11=20,"A-20",IF(Q11=10,"A-10",IF(Q11=24,"MA-24",IF(Q11=18,"A-18",IF(Q11=12,"A-12",IF(Q11=6,"M-6",IF(Q11=8,"M-8",IF(Q11=6,"M-6",IF(Q11=4,"B-4",IF(Q11=2,"B-2",))))))))))))</f>
        <v>M-6</v>
      </c>
      <c r="T11" s="99" t="str">
        <f t="shared" ref="T11:T74" si="0">IF(R11&lt;=20,"IV",IF(R11&lt;=120,"III",IF(R11&lt;=500,"II",IF(R11&lt;=4000,"I"))))</f>
        <v>III</v>
      </c>
      <c r="U11" s="64" t="str">
        <f>IF(T11=0,"",IF(T11="IV","Aceptable",IF(T11="III","Mejorable",IF(T11="II","No Aceptable o Aceptable Con Control Especifico",IF(T11="I","No Aceptable","")))))</f>
        <v>Mejorable</v>
      </c>
      <c r="V11" s="188">
        <v>2</v>
      </c>
      <c r="W11" s="95" t="str">
        <f>VLOOKUP(H11,[4]Hoja1!A$2:G$445,6,0)</f>
        <v xml:space="preserve">Enfermedades Infectocontagiosas
</v>
      </c>
      <c r="X11" s="97"/>
      <c r="Y11" s="97"/>
      <c r="Z11" s="97"/>
      <c r="AA11" s="95"/>
      <c r="AB11" s="95" t="str">
        <f>VLOOKUP(H11,[4]Hoja1!A$2:G$445,7,0)</f>
        <v xml:space="preserve">Riesgo Biológico, Autocuidado y/o Uso y manejo adecuado de E.P.P.
</v>
      </c>
      <c r="AC11" s="188" t="s">
        <v>1244</v>
      </c>
      <c r="AD11" s="186" t="s">
        <v>1207</v>
      </c>
    </row>
    <row r="12" spans="1:30" ht="51.75" thickBot="1">
      <c r="A12" s="184"/>
      <c r="B12" s="184"/>
      <c r="C12" s="130"/>
      <c r="D12" s="131"/>
      <c r="E12" s="132"/>
      <c r="F12" s="132"/>
      <c r="G12" s="95" t="str">
        <f>VLOOKUP(H12,[4]Hoja1!A$1:G$445,2,0)</f>
        <v>Hongos</v>
      </c>
      <c r="H12" s="96" t="s">
        <v>117</v>
      </c>
      <c r="I12" s="96" t="s">
        <v>1230</v>
      </c>
      <c r="J12" s="95" t="str">
        <f>VLOOKUP(H12,[4]Hoja1!A$2:G$445,3,0)</f>
        <v>Micosis</v>
      </c>
      <c r="K12" s="70"/>
      <c r="L12" s="95" t="str">
        <f>VLOOKUP(H12,[4]Hoja1!A$2:G$445,4,0)</f>
        <v>Inspecciones planeadas e inspecciones no planeadas, procedimientos de programas de seguridad y salud en el trabajo</v>
      </c>
      <c r="M12" s="95" t="str">
        <f>VLOOKUP(H12,[4]Hoja1!A$2:G$445,5,0)</f>
        <v>Programa de vacunación, éxamenes periódicos</v>
      </c>
      <c r="N12" s="70">
        <v>2</v>
      </c>
      <c r="O12" s="68">
        <v>3</v>
      </c>
      <c r="P12" s="68">
        <v>10</v>
      </c>
      <c r="Q12" s="98">
        <f t="shared" ref="Q12:Q24" si="1">N12*O12</f>
        <v>6</v>
      </c>
      <c r="R12" s="98">
        <f t="shared" ref="R12:R24" si="2">P12*Q12</f>
        <v>60</v>
      </c>
      <c r="S12" s="67" t="str">
        <f t="shared" ref="S12:S24" si="3">IF(Q12=40,"MA-40",IF(Q12=30,"MA-30",IF(Q12=20,"A-20",IF(Q12=10,"A-10",IF(Q12=24,"MA-24",IF(Q12=18,"A-18",IF(Q12=12,"A-12",IF(Q12=6,"M-6",IF(Q12=8,"M-8",IF(Q12=6,"M-6",IF(Q12=4,"B-4",IF(Q12=2,"B-2",))))))))))))</f>
        <v>M-6</v>
      </c>
      <c r="T12" s="100" t="str">
        <f t="shared" si="0"/>
        <v>III</v>
      </c>
      <c r="U12" s="69" t="str">
        <f t="shared" ref="U12:U24" si="4">IF(T12=0,"",IF(T12="IV","Aceptable",IF(T12="III","Mejorable",IF(T12="II","No Aceptable o Aceptable Con Control Especifico",IF(T12="I","No Aceptable","")))))</f>
        <v>Mejorable</v>
      </c>
      <c r="V12" s="189"/>
      <c r="W12" s="95" t="str">
        <f>VLOOKUP(H12,[4]Hoja1!A$2:G$445,6,0)</f>
        <v>Micosis</v>
      </c>
      <c r="X12" s="70"/>
      <c r="Y12" s="70"/>
      <c r="Z12" s="70"/>
      <c r="AA12" s="71"/>
      <c r="AB12" s="95" t="str">
        <f>VLOOKUP(H12,[4]Hoja1!A$2:G$445,7,0)</f>
        <v xml:space="preserve">Riesgo Biológico, Autocuidado y/o Uso y manejo adecuado de E.P.P.
</v>
      </c>
      <c r="AC12" s="189"/>
      <c r="AD12" s="187"/>
    </row>
    <row r="13" spans="1:30" ht="51.75" thickBot="1">
      <c r="A13" s="184"/>
      <c r="B13" s="184"/>
      <c r="C13" s="130"/>
      <c r="D13" s="131"/>
      <c r="E13" s="132"/>
      <c r="F13" s="132"/>
      <c r="G13" s="95" t="str">
        <f>VLOOKUP(H13,[4]Hoja1!A$1:G$445,2,0)</f>
        <v>Virus</v>
      </c>
      <c r="H13" s="96" t="s">
        <v>120</v>
      </c>
      <c r="I13" s="96" t="s">
        <v>1230</v>
      </c>
      <c r="J13" s="95" t="str">
        <f>VLOOKUP(H13,[4]Hoja1!A$2:G$445,3,0)</f>
        <v>Infecciones Virales</v>
      </c>
      <c r="K13" s="70"/>
      <c r="L13" s="95" t="str">
        <f>VLOOKUP(H13,[4]Hoja1!A$2:G$445,4,0)</f>
        <v>Inspecciones planeadas e inspecciones no planeadas, procedimientos de programas de seguridad y salud en el trabajo</v>
      </c>
      <c r="M13" s="95" t="str">
        <f>VLOOKUP(H13,[4]Hoja1!A$2:G$445,5,0)</f>
        <v>Programa de vacunación, bota pantalon, overol, guantes, tapabocas, mascarillas con filtos</v>
      </c>
      <c r="N13" s="70">
        <v>2</v>
      </c>
      <c r="O13" s="68">
        <v>3</v>
      </c>
      <c r="P13" s="68">
        <v>10</v>
      </c>
      <c r="Q13" s="98">
        <f t="shared" si="1"/>
        <v>6</v>
      </c>
      <c r="R13" s="98">
        <f t="shared" si="2"/>
        <v>60</v>
      </c>
      <c r="S13" s="67" t="str">
        <f t="shared" si="3"/>
        <v>M-6</v>
      </c>
      <c r="T13" s="100" t="str">
        <f t="shared" si="0"/>
        <v>III</v>
      </c>
      <c r="U13" s="69" t="str">
        <f t="shared" si="4"/>
        <v>Mejorable</v>
      </c>
      <c r="V13" s="189"/>
      <c r="W13" s="95" t="str">
        <f>VLOOKUP(H13,[4]Hoja1!A$2:G$445,6,0)</f>
        <v xml:space="preserve">Enfermedades Infectocontagiosas
</v>
      </c>
      <c r="X13" s="70"/>
      <c r="Y13" s="70"/>
      <c r="Z13" s="70"/>
      <c r="AA13" s="71"/>
      <c r="AB13" s="95" t="str">
        <f>VLOOKUP(H13,[4]Hoja1!A$2:G$445,7,0)</f>
        <v xml:space="preserve">Riesgo Biológico, Autocuidado y/o Uso y manejo adecuado de E.P.P.
</v>
      </c>
      <c r="AC13" s="182"/>
      <c r="AD13" s="187"/>
    </row>
    <row r="14" spans="1:30" ht="51.75" thickBot="1">
      <c r="A14" s="184"/>
      <c r="B14" s="184"/>
      <c r="C14" s="130"/>
      <c r="D14" s="131"/>
      <c r="E14" s="132"/>
      <c r="F14" s="132"/>
      <c r="G14" s="95" t="str">
        <f>VLOOKUP(H14,[4]Hoja1!A$1:G$445,2,0)</f>
        <v>INFRAROJA, ULTRAVIOLETA, VISIBLE, RADIOFRECUENCIA, MICROONDAS, LASER</v>
      </c>
      <c r="H14" s="96" t="s">
        <v>67</v>
      </c>
      <c r="I14" s="96" t="s">
        <v>1237</v>
      </c>
      <c r="J14" s="95" t="str">
        <f>VLOOKUP(H14,[4]Hoja1!A$2:G$445,3,0)</f>
        <v>CÁNCER, LESIONES DÉRMICAS Y OCULARES</v>
      </c>
      <c r="K14" s="70"/>
      <c r="L14" s="95" t="str">
        <f>VLOOKUP(H14,[4]Hoja1!A$2:G$445,4,0)</f>
        <v>Inspecciones planeadas e inspecciones no planeadas, procedimientos de programas de seguridad y salud en el trabajo</v>
      </c>
      <c r="M14" s="95" t="str">
        <f>VLOOKUP(H14,[4]Hoja1!A$2:G$445,5,0)</f>
        <v>PROGRAMA BLOQUEADOR SOLAR</v>
      </c>
      <c r="N14" s="70">
        <v>2</v>
      </c>
      <c r="O14" s="68">
        <v>3</v>
      </c>
      <c r="P14" s="68">
        <v>10</v>
      </c>
      <c r="Q14" s="98">
        <f t="shared" si="1"/>
        <v>6</v>
      </c>
      <c r="R14" s="98">
        <f t="shared" si="2"/>
        <v>60</v>
      </c>
      <c r="S14" s="67" t="str">
        <f t="shared" si="3"/>
        <v>M-6</v>
      </c>
      <c r="T14" s="100" t="str">
        <f t="shared" si="0"/>
        <v>III</v>
      </c>
      <c r="U14" s="69" t="str">
        <f t="shared" si="4"/>
        <v>Mejorable</v>
      </c>
      <c r="V14" s="189"/>
      <c r="W14" s="95" t="str">
        <f>VLOOKUP(H14,[4]Hoja1!A$2:G$445,6,0)</f>
        <v>CÁNCER</v>
      </c>
      <c r="X14" s="70"/>
      <c r="Y14" s="70"/>
      <c r="Z14" s="70"/>
      <c r="AA14" s="71"/>
      <c r="AB14" s="95" t="str">
        <f>VLOOKUP(H14,[4]Hoja1!A$2:G$445,7,0)</f>
        <v>N/A</v>
      </c>
      <c r="AC14" s="70" t="s">
        <v>1208</v>
      </c>
      <c r="AD14" s="187"/>
    </row>
    <row r="15" spans="1:30" ht="51.75" thickBot="1">
      <c r="A15" s="184"/>
      <c r="B15" s="184"/>
      <c r="C15" s="130"/>
      <c r="D15" s="131"/>
      <c r="E15" s="132"/>
      <c r="F15" s="132"/>
      <c r="G15" s="95" t="str">
        <f>VLOOKUP(H15,[4]Hoja1!A$1:G$445,2,0)</f>
        <v>MAQUINARIA O EQUIPO</v>
      </c>
      <c r="H15" s="96" t="s">
        <v>164</v>
      </c>
      <c r="I15" s="96" t="s">
        <v>1237</v>
      </c>
      <c r="J15" s="95" t="str">
        <f>VLOOKUP(H15,[4]Hoja1!A$2:G$445,3,0)</f>
        <v>SORDERA, ESTRÉS, HIPOACUSIA, CEFALA,IRRITABILIDAD</v>
      </c>
      <c r="K15" s="70"/>
      <c r="L15" s="95" t="str">
        <f>VLOOKUP(H15,[4]Hoja1!A$2:G$445,4,0)</f>
        <v>Inspecciones planeadas e inspecciones no planeadas, procedimientos de programas de seguridad y salud en el trabajo</v>
      </c>
      <c r="M15" s="95" t="str">
        <f>VLOOKUP(H15,[4]Hoja1!A$2:G$445,5,0)</f>
        <v>PVE RUIDO</v>
      </c>
      <c r="N15" s="70">
        <v>2</v>
      </c>
      <c r="O15" s="68">
        <v>3</v>
      </c>
      <c r="P15" s="68">
        <v>60</v>
      </c>
      <c r="Q15" s="98">
        <f t="shared" si="1"/>
        <v>6</v>
      </c>
      <c r="R15" s="98">
        <f t="shared" si="2"/>
        <v>360</v>
      </c>
      <c r="S15" s="67" t="str">
        <f t="shared" si="3"/>
        <v>M-6</v>
      </c>
      <c r="T15" s="100" t="str">
        <f t="shared" si="0"/>
        <v>II</v>
      </c>
      <c r="U15" s="69" t="str">
        <f t="shared" si="4"/>
        <v>No Aceptable o Aceptable Con Control Especifico</v>
      </c>
      <c r="V15" s="189"/>
      <c r="W15" s="95" t="str">
        <f>VLOOKUP(H15,[4]Hoja1!A$2:G$445,6,0)</f>
        <v>SORDERA</v>
      </c>
      <c r="X15" s="70"/>
      <c r="Y15" s="70"/>
      <c r="Z15" s="70"/>
      <c r="AA15" s="71"/>
      <c r="AB15" s="95" t="str">
        <f>VLOOKUP(H15,[4]Hoja1!A$2:G$445,7,0)</f>
        <v>USO DE EPP</v>
      </c>
      <c r="AC15" s="70" t="s">
        <v>1240</v>
      </c>
      <c r="AD15" s="187"/>
    </row>
    <row r="16" spans="1:30" ht="57.75" customHeight="1" thickBot="1">
      <c r="A16" s="184"/>
      <c r="B16" s="184"/>
      <c r="C16" s="130"/>
      <c r="D16" s="131"/>
      <c r="E16" s="132"/>
      <c r="F16" s="132"/>
      <c r="G16" s="95" t="str">
        <f>VLOOKUP(H16,[4]Hoja1!A$1:G$445,2,0)</f>
        <v>GASES Y VAPORES</v>
      </c>
      <c r="H16" s="96" t="s">
        <v>250</v>
      </c>
      <c r="I16" s="96" t="s">
        <v>1289</v>
      </c>
      <c r="J16" s="95" t="str">
        <f>VLOOKUP(H16,[4]Hoja1!A$2:G$445,3,0)</f>
        <v xml:space="preserve"> LESIONES EN LA PIEL, IRRITACIÓN EN VÍAS  RESPIRATORIAS, MUERTE</v>
      </c>
      <c r="K16" s="70"/>
      <c r="L16" s="95" t="str">
        <f>VLOOKUP(H16,[4]Hoja1!A$2:G$445,4,0)</f>
        <v>Inspecciones planeadas e inspecciones no planeadas, procedimientos de programas de seguridad y salud en el trabajo</v>
      </c>
      <c r="M16" s="95" t="str">
        <f>VLOOKUP(H16,[4]Hoja1!A$2:G$445,5,0)</f>
        <v>EPP TAPABOCAS, CARETAS CON FILTROS</v>
      </c>
      <c r="N16" s="70">
        <v>2</v>
      </c>
      <c r="O16" s="68">
        <v>3</v>
      </c>
      <c r="P16" s="68">
        <v>25</v>
      </c>
      <c r="Q16" s="98">
        <f t="shared" si="1"/>
        <v>6</v>
      </c>
      <c r="R16" s="98">
        <f t="shared" si="2"/>
        <v>150</v>
      </c>
      <c r="S16" s="67" t="str">
        <f t="shared" si="3"/>
        <v>M-6</v>
      </c>
      <c r="T16" s="100" t="str">
        <f t="shared" si="0"/>
        <v>II</v>
      </c>
      <c r="U16" s="69" t="str">
        <f t="shared" si="4"/>
        <v>No Aceptable o Aceptable Con Control Especifico</v>
      </c>
      <c r="V16" s="189"/>
      <c r="W16" s="95" t="str">
        <f>VLOOKUP(H16,[4]Hoja1!A$2:G$445,6,0)</f>
        <v xml:space="preserve"> MUERTE</v>
      </c>
      <c r="X16" s="70"/>
      <c r="Y16" s="70"/>
      <c r="Z16" s="70"/>
      <c r="AA16" s="71"/>
      <c r="AB16" s="95" t="str">
        <f>VLOOKUP(H16,[4]Hoja1!A$2:G$445,7,0)</f>
        <v>USO Y MANEJO ADECUADO DE E.P.P.</v>
      </c>
      <c r="AC16" s="70"/>
      <c r="AD16" s="187"/>
    </row>
    <row r="17" spans="1:30" ht="69" customHeight="1" thickBot="1">
      <c r="A17" s="184"/>
      <c r="B17" s="184"/>
      <c r="C17" s="130"/>
      <c r="D17" s="131"/>
      <c r="E17" s="132"/>
      <c r="F17" s="132"/>
      <c r="G17" s="95" t="str">
        <f>VLOOKUP(H17,[4]Hoja1!A$1:G$445,2,0)</f>
        <v>NATURALEZA DE LA TAREA</v>
      </c>
      <c r="H17" s="96" t="s">
        <v>76</v>
      </c>
      <c r="I17" s="96" t="s">
        <v>1289</v>
      </c>
      <c r="J17" s="95" t="str">
        <f>VLOOKUP(H17,[4]Hoja1!A$2:G$445,3,0)</f>
        <v>ESTRÉS,  TRANSTORNOS DEL SUEÑO</v>
      </c>
      <c r="K17" s="70"/>
      <c r="L17" s="95" t="str">
        <f>VLOOKUP(H17,[4]Hoja1!A$2:G$445,4,0)</f>
        <v>N/A</v>
      </c>
      <c r="M17" s="95" t="str">
        <f>VLOOKUP(H17,[4]Hoja1!A$2:G$445,5,0)</f>
        <v>PVE PSICOSOCIAL</v>
      </c>
      <c r="N17" s="70">
        <v>2</v>
      </c>
      <c r="O17" s="68">
        <v>2</v>
      </c>
      <c r="P17" s="68">
        <v>10</v>
      </c>
      <c r="Q17" s="98">
        <f t="shared" si="1"/>
        <v>4</v>
      </c>
      <c r="R17" s="98">
        <f t="shared" si="2"/>
        <v>40</v>
      </c>
      <c r="S17" s="67" t="str">
        <f t="shared" si="3"/>
        <v>B-4</v>
      </c>
      <c r="T17" s="100" t="str">
        <f t="shared" si="0"/>
        <v>III</v>
      </c>
      <c r="U17" s="69" t="str">
        <f t="shared" si="4"/>
        <v>Mejorable</v>
      </c>
      <c r="V17" s="189"/>
      <c r="W17" s="95" t="str">
        <f>VLOOKUP(H17,[4]Hoja1!A$2:G$445,6,0)</f>
        <v>ESTRÉS</v>
      </c>
      <c r="X17" s="70"/>
      <c r="Y17" s="70"/>
      <c r="Z17" s="70"/>
      <c r="AA17" s="71"/>
      <c r="AB17" s="95" t="str">
        <f>VLOOKUP(H17,[4]Hoja1!A$2:G$445,7,0)</f>
        <v>N/A</v>
      </c>
      <c r="AC17" s="70" t="s">
        <v>1241</v>
      </c>
      <c r="AD17" s="187"/>
    </row>
    <row r="18" spans="1:30" ht="56.25" customHeight="1" thickBot="1">
      <c r="A18" s="184"/>
      <c r="B18" s="184"/>
      <c r="C18" s="130"/>
      <c r="D18" s="131"/>
      <c r="E18" s="132"/>
      <c r="F18" s="132"/>
      <c r="G18" s="95" t="str">
        <f>VLOOKUP(H18,[4]Hoja1!A$1:G$445,2,0)</f>
        <v>Forzadas, Prolongadas</v>
      </c>
      <c r="H18" s="96" t="s">
        <v>40</v>
      </c>
      <c r="I18" s="96" t="s">
        <v>1232</v>
      </c>
      <c r="J18" s="95" t="str">
        <f>VLOOKUP(H18,[4]Hoja1!A$2:G$445,3,0)</f>
        <v xml:space="preserve">Lesiones osteomusculares, lesiones osteoarticulares
</v>
      </c>
      <c r="K18" s="70"/>
      <c r="L18" s="95" t="str">
        <f>VLOOKUP(H18,[4]Hoja1!A$2:G$445,4,0)</f>
        <v>Inspecciones planeadas e inspecciones no planeadas, procedimientos de programas de seguridad y salud en el trabajo</v>
      </c>
      <c r="M18" s="95" t="str">
        <f>VLOOKUP(H18,[4]Hoja1!A$2:G$445,5,0)</f>
        <v>PVE Biomecánico, programa pausas activas, exámenes periódicos, recomendaciones, control de posturas</v>
      </c>
      <c r="N18" s="70">
        <v>2</v>
      </c>
      <c r="O18" s="68">
        <v>3</v>
      </c>
      <c r="P18" s="68">
        <v>25</v>
      </c>
      <c r="Q18" s="98">
        <f t="shared" si="1"/>
        <v>6</v>
      </c>
      <c r="R18" s="98">
        <f t="shared" si="2"/>
        <v>150</v>
      </c>
      <c r="S18" s="67" t="str">
        <f t="shared" si="3"/>
        <v>M-6</v>
      </c>
      <c r="T18" s="100" t="str">
        <f t="shared" si="0"/>
        <v>II</v>
      </c>
      <c r="U18" s="69" t="str">
        <f t="shared" si="4"/>
        <v>No Aceptable o Aceptable Con Control Especifico</v>
      </c>
      <c r="V18" s="189"/>
      <c r="W18" s="95" t="str">
        <f>VLOOKUP(H18,[4]Hoja1!A$2:G$445,6,0)</f>
        <v>Enfermedades Osteomusculares</v>
      </c>
      <c r="X18" s="70"/>
      <c r="Y18" s="70"/>
      <c r="Z18" s="70"/>
      <c r="AA18" s="71"/>
      <c r="AB18" s="95" t="str">
        <f>VLOOKUP(H18,[4]Hoja1!A$2:G$445,7,0)</f>
        <v>Prevención en lesiones osteomusculares, líderes de pausas activas</v>
      </c>
      <c r="AC18" s="70" t="s">
        <v>1233</v>
      </c>
      <c r="AD18" s="187"/>
    </row>
    <row r="19" spans="1:30" ht="56.25" customHeight="1" thickBot="1">
      <c r="A19" s="184"/>
      <c r="B19" s="184"/>
      <c r="C19" s="130"/>
      <c r="D19" s="131"/>
      <c r="E19" s="132"/>
      <c r="F19" s="132"/>
      <c r="G19" s="95" t="str">
        <f>VLOOKUP(H19,[4]Hoja1!A$1:G$445,2,0)</f>
        <v>Movimientos repetitivos, Miembros Superiores</v>
      </c>
      <c r="H19" s="96" t="s">
        <v>47</v>
      </c>
      <c r="I19" s="96" t="s">
        <v>1232</v>
      </c>
      <c r="J19" s="95" t="str">
        <f>VLOOKUP(H19,[4]Hoja1!A$2:G$445,3,0)</f>
        <v>Lesiones Musculoesqueléticas</v>
      </c>
      <c r="K19" s="70"/>
      <c r="L19" s="95" t="str">
        <f>VLOOKUP(H19,[4]Hoja1!A$2:G$445,4,0)</f>
        <v>N/A</v>
      </c>
      <c r="M19" s="95" t="str">
        <f>VLOOKUP(H19,[4]Hoja1!A$2:G$445,5,0)</f>
        <v>PVE BIomécanico, programa pausas activas, examenes periódicos, recomendaicones, control de posturas</v>
      </c>
      <c r="N19" s="70">
        <v>2</v>
      </c>
      <c r="O19" s="68">
        <v>3</v>
      </c>
      <c r="P19" s="68">
        <v>25</v>
      </c>
      <c r="Q19" s="98">
        <f t="shared" si="1"/>
        <v>6</v>
      </c>
      <c r="R19" s="98">
        <f t="shared" si="2"/>
        <v>150</v>
      </c>
      <c r="S19" s="67" t="str">
        <f t="shared" si="3"/>
        <v>M-6</v>
      </c>
      <c r="T19" s="100" t="str">
        <f t="shared" si="0"/>
        <v>II</v>
      </c>
      <c r="U19" s="69" t="str">
        <f t="shared" si="4"/>
        <v>No Aceptable o Aceptable Con Control Especifico</v>
      </c>
      <c r="V19" s="189"/>
      <c r="W19" s="95" t="str">
        <f>VLOOKUP(H19,[4]Hoja1!A$2:G$445,6,0)</f>
        <v>Enfermedades musculoesqueleticas</v>
      </c>
      <c r="X19" s="70"/>
      <c r="Y19" s="70"/>
      <c r="Z19" s="70"/>
      <c r="AA19" s="71"/>
      <c r="AB19" s="95" t="str">
        <f>VLOOKUP(H19,[4]Hoja1!A$2:G$445,7,0)</f>
        <v>Prevención en lesiones osteomusculares, líderes de pausas activas</v>
      </c>
      <c r="AC19" s="70" t="s">
        <v>1233</v>
      </c>
      <c r="AD19" s="187"/>
    </row>
    <row r="20" spans="1:30" ht="51.75" thickBot="1">
      <c r="A20" s="184"/>
      <c r="B20" s="184"/>
      <c r="C20" s="130"/>
      <c r="D20" s="131"/>
      <c r="E20" s="132"/>
      <c r="F20" s="132"/>
      <c r="G20" s="95" t="str">
        <f>VLOOKUP(H20,[4]Hoja1!A$1:G$445,2,0)</f>
        <v>Atropellamiento, Envestir</v>
      </c>
      <c r="H20" s="96" t="s">
        <v>1187</v>
      </c>
      <c r="I20" s="96" t="s">
        <v>1234</v>
      </c>
      <c r="J20" s="95" t="str">
        <f>VLOOKUP(H20,[4]Hoja1!A$2:G$445,3,0)</f>
        <v>Lesiones, pérdidas materiales, muerte</v>
      </c>
      <c r="K20" s="70"/>
      <c r="L20" s="95" t="str">
        <f>VLOOKUP(H20,[4]Hoja1!A$2:G$445,4,0)</f>
        <v>Inspecciones planeadas e inspecciones no planeadas, procedimientos de programas de seguridad y salud en el trabajo</v>
      </c>
      <c r="M20" s="95" t="str">
        <f>VLOOKUP(H20,[4]Hoja1!A$2:G$445,5,0)</f>
        <v>Programa de seguridad vial, señalización</v>
      </c>
      <c r="N20" s="70">
        <v>2</v>
      </c>
      <c r="O20" s="68">
        <v>3</v>
      </c>
      <c r="P20" s="68">
        <v>60</v>
      </c>
      <c r="Q20" s="98">
        <f t="shared" si="1"/>
        <v>6</v>
      </c>
      <c r="R20" s="98">
        <f t="shared" si="2"/>
        <v>360</v>
      </c>
      <c r="S20" s="67" t="str">
        <f t="shared" si="3"/>
        <v>M-6</v>
      </c>
      <c r="T20" s="100" t="str">
        <f t="shared" si="0"/>
        <v>II</v>
      </c>
      <c r="U20" s="69" t="str">
        <f t="shared" si="4"/>
        <v>No Aceptable o Aceptable Con Control Especifico</v>
      </c>
      <c r="V20" s="189"/>
      <c r="W20" s="95" t="str">
        <f>VLOOKUP(H20,[4]Hoja1!A$2:G$445,6,0)</f>
        <v>Muerte</v>
      </c>
      <c r="X20" s="70"/>
      <c r="Y20" s="70"/>
      <c r="Z20" s="70"/>
      <c r="AA20" s="71"/>
      <c r="AB20" s="95" t="str">
        <f>VLOOKUP(H20,[4]Hoja1!A$2:G$445,7,0)</f>
        <v>Seguridad vial y manejo defensivo, aseguramiento de áreas de trabajo</v>
      </c>
      <c r="AC20" s="70" t="s">
        <v>1212</v>
      </c>
      <c r="AD20" s="187"/>
    </row>
    <row r="21" spans="1:30" ht="41.25" thickBot="1">
      <c r="A21" s="184"/>
      <c r="B21" s="184"/>
      <c r="C21" s="130"/>
      <c r="D21" s="131"/>
      <c r="E21" s="132"/>
      <c r="F21" s="132"/>
      <c r="G21" s="95" t="str">
        <f>VLOOKUP(H21,[4]Hoja1!A$1:G$445,2,0)</f>
        <v>Superficies de trabajo irregulares o deslizantes</v>
      </c>
      <c r="H21" s="96" t="s">
        <v>597</v>
      </c>
      <c r="I21" s="96" t="s">
        <v>1234</v>
      </c>
      <c r="J21" s="95" t="str">
        <f>VLOOKUP(H21,[4]Hoja1!A$2:G$445,3,0)</f>
        <v>Caidas del mismo nivel, fracturas, golpe con objetos, caídas de objetos, obstrucción de rutas de evacuación</v>
      </c>
      <c r="K21" s="70"/>
      <c r="L21" s="95" t="str">
        <f>VLOOKUP(H21,[4]Hoja1!A$2:G$445,4,0)</f>
        <v>N/A</v>
      </c>
      <c r="M21" s="95" t="str">
        <f>VLOOKUP(H21,[4]Hoja1!A$2:G$445,5,0)</f>
        <v>N/A</v>
      </c>
      <c r="N21" s="70">
        <v>2</v>
      </c>
      <c r="O21" s="68">
        <v>3</v>
      </c>
      <c r="P21" s="68">
        <v>25</v>
      </c>
      <c r="Q21" s="98">
        <f t="shared" si="1"/>
        <v>6</v>
      </c>
      <c r="R21" s="98">
        <f t="shared" si="2"/>
        <v>150</v>
      </c>
      <c r="S21" s="67" t="str">
        <f t="shared" si="3"/>
        <v>M-6</v>
      </c>
      <c r="T21" s="100" t="str">
        <f t="shared" si="0"/>
        <v>II</v>
      </c>
      <c r="U21" s="69" t="str">
        <f t="shared" si="4"/>
        <v>No Aceptable o Aceptable Con Control Especifico</v>
      </c>
      <c r="V21" s="189"/>
      <c r="W21" s="95" t="str">
        <f>VLOOKUP(H21,[4]Hoja1!A$2:G$445,6,0)</f>
        <v>Caídas de distinto nivel</v>
      </c>
      <c r="X21" s="70"/>
      <c r="Y21" s="70"/>
      <c r="Z21" s="70"/>
      <c r="AA21" s="71"/>
      <c r="AB21" s="95" t="str">
        <f>VLOOKUP(H21,[4]Hoja1!A$2:G$445,7,0)</f>
        <v>Pautas Básicas en orden y aseo en el lugar de trabajo, actos y condiciones inseguras</v>
      </c>
      <c r="AC21" s="70"/>
      <c r="AD21" s="187"/>
    </row>
    <row r="22" spans="1:30" ht="90" thickBot="1">
      <c r="A22" s="184"/>
      <c r="B22" s="184"/>
      <c r="C22" s="130"/>
      <c r="D22" s="131"/>
      <c r="E22" s="132"/>
      <c r="F22" s="132"/>
      <c r="G22" s="95" t="str">
        <f>VLOOKUP(H22,[4]Hoja1!A$1:G$445,2,0)</f>
        <v>MANTENIMIENTO DE PUENTE GRUAS, LIMPIEZA DE CANALES, MANTENIMIENTO DE INSTALACIONES LOCATIVAS, MANTENIMIENTO Y REPARACIÓN DE POZOS</v>
      </c>
      <c r="H22" s="96" t="s">
        <v>624</v>
      </c>
      <c r="I22" s="96" t="s">
        <v>1234</v>
      </c>
      <c r="J22" s="95" t="str">
        <f>VLOOKUP(H22,[4]Hoja1!A$2:G$445,3,0)</f>
        <v>LESIONES, FRACTURAS, MUERTE</v>
      </c>
      <c r="K22" s="70"/>
      <c r="L22" s="95" t="str">
        <f>VLOOKUP(H22,[4]Hoja1!A$2:G$445,4,0)</f>
        <v>Inspecciones planeadas e inspecciones no planeadas, procedimientos de programas de seguridad y salud en el trabajo</v>
      </c>
      <c r="M22" s="95" t="str">
        <f>VLOOKUP(H22,[4]Hoja1!A$2:G$445,5,0)</f>
        <v>EPP</v>
      </c>
      <c r="N22" s="70">
        <v>2</v>
      </c>
      <c r="O22" s="68">
        <v>2</v>
      </c>
      <c r="P22" s="68">
        <v>100</v>
      </c>
      <c r="Q22" s="98">
        <f t="shared" ref="Q22" si="5">N22*O22</f>
        <v>4</v>
      </c>
      <c r="R22" s="98">
        <f t="shared" ref="R22" si="6">P22*Q22</f>
        <v>400</v>
      </c>
      <c r="S22" s="67" t="str">
        <f t="shared" ref="S22" si="7">IF(Q22=40,"MA-40",IF(Q22=30,"MA-30",IF(Q22=20,"A-20",IF(Q22=10,"A-10",IF(Q22=24,"MA-24",IF(Q22=18,"A-18",IF(Q22=12,"A-12",IF(Q22=6,"M-6",IF(Q22=8,"M-8",IF(Q22=6,"M-6",IF(Q22=4,"B-4",IF(Q22=2,"B-2",))))))))))))</f>
        <v>B-4</v>
      </c>
      <c r="T22" s="100" t="str">
        <f t="shared" ref="T22" si="8">IF(R22&lt;=20,"IV",IF(R22&lt;=120,"III",IF(R22&lt;=500,"II",IF(R22&lt;=4000,"I"))))</f>
        <v>II</v>
      </c>
      <c r="U22" s="69" t="str">
        <f t="shared" ref="U22" si="9">IF(T22=0,"",IF(T22="IV","Aceptable",IF(T22="III","Mejorable",IF(T22="II","No Aceptable o Aceptable Con Control Especifico",IF(T22="I","No Aceptable","")))))</f>
        <v>No Aceptable o Aceptable Con Control Especifico</v>
      </c>
      <c r="V22" s="189"/>
      <c r="W22" s="95" t="str">
        <f>VLOOKUP(H22,[4]Hoja1!A$2:G$445,6,0)</f>
        <v>MUERTE</v>
      </c>
      <c r="X22" s="70"/>
      <c r="Y22" s="70"/>
      <c r="Z22" s="70"/>
      <c r="AA22" s="71"/>
      <c r="AB22" s="95" t="str">
        <f>VLOOKUP(H22,[4]Hoja1!A$2:G$445,7,0)</f>
        <v>CERTIFICACIÓN Y/O ENTRENAMIENTO EN TRABAJO SEGURO EN ALTURAS; DILGENCIAMIENTO DE PERMISO DE TRABAJO; USO Y MANEJO ADECUADO DE E.P.P.; ARME Y DESARME DE ANDAMIOS</v>
      </c>
      <c r="AC22" s="70"/>
      <c r="AD22" s="187"/>
    </row>
    <row r="23" spans="1:30" ht="64.5" thickBot="1">
      <c r="A23" s="184"/>
      <c r="B23" s="184"/>
      <c r="C23" s="130"/>
      <c r="D23" s="131"/>
      <c r="E23" s="132"/>
      <c r="F23" s="132"/>
      <c r="G23" s="95" t="str">
        <f>VLOOKUP(H23,[4]Hoja1!A$1:G$445,2,0)</f>
        <v>Atraco, golpiza, atentados y secuestrados</v>
      </c>
      <c r="H23" s="96" t="s">
        <v>57</v>
      </c>
      <c r="I23" s="96" t="s">
        <v>1234</v>
      </c>
      <c r="J23" s="95" t="str">
        <f>VLOOKUP(H23,[4]Hoja1!A$2:G$445,3,0)</f>
        <v>Estrés, golpes, Secuestros</v>
      </c>
      <c r="K23" s="70"/>
      <c r="L23" s="95" t="str">
        <f>VLOOKUP(H23,[4]Hoja1!A$2:G$445,4,0)</f>
        <v>Inspecciones planeadas e inspecciones no planeadas, procedimientos de programas de seguridad y salud en el trabajo</v>
      </c>
      <c r="M23" s="95" t="str">
        <f>VLOOKUP(H23,[4]Hoja1!A$2:G$445,5,0)</f>
        <v xml:space="preserve">Uniformes Corporativos, Caquetas corporativas, Carnetización
</v>
      </c>
      <c r="N23" s="70">
        <v>2</v>
      </c>
      <c r="O23" s="68">
        <v>3</v>
      </c>
      <c r="P23" s="68">
        <v>60</v>
      </c>
      <c r="Q23" s="98">
        <f t="shared" si="1"/>
        <v>6</v>
      </c>
      <c r="R23" s="98">
        <f t="shared" si="2"/>
        <v>360</v>
      </c>
      <c r="S23" s="67" t="str">
        <f t="shared" si="3"/>
        <v>M-6</v>
      </c>
      <c r="T23" s="100" t="str">
        <f t="shared" si="0"/>
        <v>II</v>
      </c>
      <c r="U23" s="69" t="str">
        <f t="shared" si="4"/>
        <v>No Aceptable o Aceptable Con Control Especifico</v>
      </c>
      <c r="V23" s="189"/>
      <c r="W23" s="95" t="str">
        <f>VLOOKUP(H23,[4]Hoja1!A$2:G$445,6,0)</f>
        <v>Secuestros</v>
      </c>
      <c r="X23" s="70"/>
      <c r="Y23" s="70"/>
      <c r="Z23" s="70"/>
      <c r="AA23" s="71"/>
      <c r="AB23" s="95" t="str">
        <f>VLOOKUP(H23,[4]Hoja1!A$2:G$445,7,0)</f>
        <v>N/A</v>
      </c>
      <c r="AC23" s="70" t="s">
        <v>1242</v>
      </c>
      <c r="AD23" s="187"/>
    </row>
    <row r="24" spans="1:30" ht="51.75" thickBot="1">
      <c r="A24" s="184"/>
      <c r="B24" s="184"/>
      <c r="C24" s="130"/>
      <c r="D24" s="131"/>
      <c r="E24" s="132"/>
      <c r="F24" s="132"/>
      <c r="G24" s="95" t="str">
        <f>VLOOKUP(H24,[4]Hoja1!A$1:G$445,2,0)</f>
        <v>SISMOS, INCENDIOS, INUNDACIONES, TERREMOTOS, VENDAVALES, DERRUMBE</v>
      </c>
      <c r="H24" s="96" t="s">
        <v>62</v>
      </c>
      <c r="I24" s="96" t="s">
        <v>1235</v>
      </c>
      <c r="J24" s="95" t="str">
        <f>VLOOKUP(H24,[4]Hoja1!A$2:G$445,3,0)</f>
        <v>SISMOS, INCENDIOS, INUNDACIONES, TERREMOTOS, VENDAVALES</v>
      </c>
      <c r="K24" s="70"/>
      <c r="L24" s="95" t="str">
        <f>VLOOKUP(H24,[4]Hoja1!A$2:G$445,4,0)</f>
        <v>Inspecciones planeadas e inspecciones no planeadas, procedimientos de programas de seguridad y salud en el trabajo</v>
      </c>
      <c r="M24" s="95" t="str">
        <f>VLOOKUP(H24,[4]Hoja1!A$2:G$445,5,0)</f>
        <v>BRIGADAS DE EMERGENCIAS</v>
      </c>
      <c r="N24" s="70">
        <v>2</v>
      </c>
      <c r="O24" s="68">
        <v>1</v>
      </c>
      <c r="P24" s="68">
        <v>100</v>
      </c>
      <c r="Q24" s="98">
        <f t="shared" si="1"/>
        <v>2</v>
      </c>
      <c r="R24" s="98">
        <f t="shared" si="2"/>
        <v>200</v>
      </c>
      <c r="S24" s="67" t="str">
        <f t="shared" si="3"/>
        <v>B-2</v>
      </c>
      <c r="T24" s="100" t="str">
        <f t="shared" si="0"/>
        <v>II</v>
      </c>
      <c r="U24" s="69" t="str">
        <f t="shared" si="4"/>
        <v>No Aceptable o Aceptable Con Control Especifico</v>
      </c>
      <c r="V24" s="189"/>
      <c r="W24" s="95" t="str">
        <f>VLOOKUP(H24,[4]Hoja1!A$2:G$445,6,0)</f>
        <v>MUERTE</v>
      </c>
      <c r="X24" s="70"/>
      <c r="Y24" s="70"/>
      <c r="Z24" s="70"/>
      <c r="AA24" s="71"/>
      <c r="AB24" s="95" t="str">
        <f>VLOOKUP(H24,[4]Hoja1!A$2:G$445,7,0)</f>
        <v>ENTRENAMIENTO DE LA BRIGADA; DIVULGACIÓN DE PLAN DE EMERGENCIA</v>
      </c>
      <c r="AC24" s="70" t="s">
        <v>1217</v>
      </c>
      <c r="AD24" s="187"/>
    </row>
    <row r="25" spans="1:30" ht="39" thickBot="1">
      <c r="A25" s="184"/>
      <c r="B25" s="184"/>
      <c r="C25" s="153" t="str">
        <f>VLOOKUP(E25,[3]Hoja2!A$2:C$82,2,0)</f>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
      <c r="D25" s="154" t="str">
        <f>VLOOKUP(E25,[3]Hoja2!A$2:C$82,3,0)</f>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
      <c r="E25" s="155" t="s">
        <v>1045</v>
      </c>
      <c r="F25" s="155" t="s">
        <v>1222</v>
      </c>
      <c r="G25" s="80" t="str">
        <f>VLOOKUP(H25,[3]Hoja1!A$1:G$445,2,0)</f>
        <v>Fluidos y Excrementos</v>
      </c>
      <c r="H25" s="35" t="s">
        <v>98</v>
      </c>
      <c r="I25" s="35" t="s">
        <v>1230</v>
      </c>
      <c r="J25" s="80" t="str">
        <f>VLOOKUP(H25,[3]Hoja1!A$2:G$445,3,0)</f>
        <v>Enfermedades Infectocontagiosas</v>
      </c>
      <c r="K25" s="79" t="s">
        <v>1205</v>
      </c>
      <c r="L25" s="80" t="str">
        <f>VLOOKUP(H25,[3]Hoja1!A$2:G$445,4,0)</f>
        <v>N/A</v>
      </c>
      <c r="M25" s="80" t="str">
        <f>VLOOKUP(H25,[3]Hoja1!A$2:G$445,5,0)</f>
        <v>N/A</v>
      </c>
      <c r="N25" s="79">
        <v>2</v>
      </c>
      <c r="O25" s="77">
        <v>3</v>
      </c>
      <c r="P25" s="77">
        <v>10</v>
      </c>
      <c r="Q25" s="77">
        <f>N25*O25</f>
        <v>6</v>
      </c>
      <c r="R25" s="77">
        <f>P25*Q25</f>
        <v>60</v>
      </c>
      <c r="S25" s="35" t="str">
        <f>IF(Q25=40,"MA-40",IF(Q25=30,"MA-30",IF(Q25=20,"A-20",IF(Q25=10,"A-10",IF(Q25=24,"MA-24",IF(Q25=18,"A-18",IF(Q25=12,"A-12",IF(Q25=6,"M-6",IF(Q25=8,"M-8",IF(Q25=6,"M-6",IF(Q25=4,"B-4",IF(Q25=2,"B-2",))))))))))))</f>
        <v>M-6</v>
      </c>
      <c r="T25" s="101" t="str">
        <f t="shared" si="0"/>
        <v>III</v>
      </c>
      <c r="U25" s="101" t="str">
        <f>IF(T25=0,"",IF(T25="IV","Aceptable",IF(T25="III","Mejorable",IF(T25="II","No Aceptable o Aceptable Con Control Especifico",IF(T25="I","No Aceptable","")))))</f>
        <v>Mejorable</v>
      </c>
      <c r="V25" s="190">
        <v>7</v>
      </c>
      <c r="W25" s="80" t="str">
        <f>VLOOKUP(H25,[3]Hoja1!A$2:G$445,6,0)</f>
        <v>Posibles enfermedades</v>
      </c>
      <c r="X25" s="79"/>
      <c r="Y25" s="79"/>
      <c r="Z25" s="79"/>
      <c r="AA25" s="80"/>
      <c r="AB25" s="80" t="str">
        <f>VLOOKUP(H25,[3]Hoja1!A$2:G$445,7,0)</f>
        <v xml:space="preserve">Riesgo Biológico, Autocuidado y/o Uso y manejo adecuado de E.P.P.
</v>
      </c>
      <c r="AC25" s="148" t="s">
        <v>1252</v>
      </c>
      <c r="AD25" s="140" t="s">
        <v>1207</v>
      </c>
    </row>
    <row r="26" spans="1:30" ht="39" thickBot="1">
      <c r="A26" s="184"/>
      <c r="B26" s="184"/>
      <c r="C26" s="153"/>
      <c r="D26" s="154"/>
      <c r="E26" s="155"/>
      <c r="F26" s="155"/>
      <c r="G26" s="84" t="str">
        <f>VLOOKUP(H26,[3]Hoja1!A$1:G$445,2,0)</f>
        <v>Modeduras</v>
      </c>
      <c r="H26" s="36" t="s">
        <v>79</v>
      </c>
      <c r="I26" s="36" t="s">
        <v>1230</v>
      </c>
      <c r="J26" s="84" t="str">
        <f>VLOOKUP(H26,[3]Hoja1!A$2:G$445,3,0)</f>
        <v>Lesiones, tejidos, muerte, enfermedades infectocontagiosas</v>
      </c>
      <c r="K26" s="82" t="s">
        <v>1205</v>
      </c>
      <c r="L26" s="84" t="str">
        <f>VLOOKUP(H26,[3]Hoja1!A$2:G$445,4,0)</f>
        <v>N/A</v>
      </c>
      <c r="M26" s="84" t="str">
        <f>VLOOKUP(H26,[3]Hoja1!A$2:G$445,5,0)</f>
        <v>N/A</v>
      </c>
      <c r="N26" s="82">
        <v>2</v>
      </c>
      <c r="O26" s="17">
        <v>2</v>
      </c>
      <c r="P26" s="17">
        <v>25</v>
      </c>
      <c r="Q26" s="17">
        <f t="shared" ref="Q26:Q54" si="10">N26*O26</f>
        <v>4</v>
      </c>
      <c r="R26" s="17">
        <f t="shared" ref="R26:R54" si="11">P26*Q26</f>
        <v>100</v>
      </c>
      <c r="S26" s="36" t="str">
        <f t="shared" ref="S26:S54" si="12">IF(Q26=40,"MA-40",IF(Q26=30,"MA-30",IF(Q26=20,"A-20",IF(Q26=10,"A-10",IF(Q26=24,"MA-24",IF(Q26=18,"A-18",IF(Q26=12,"A-12",IF(Q26=6,"M-6",IF(Q26=8,"M-8",IF(Q26=6,"M-6",IF(Q26=4,"B-4",IF(Q26=2,"B-2",))))))))))))</f>
        <v>B-4</v>
      </c>
      <c r="T26" s="38" t="str">
        <f t="shared" si="0"/>
        <v>III</v>
      </c>
      <c r="U26" s="38" t="str">
        <f t="shared" ref="U26:U54" si="13">IF(T26=0,"",IF(T26="IV","Aceptable",IF(T26="III","Mejorable",IF(T26="II","No Aceptable o Aceptable Con Control Especifico",IF(T26="I","No Aceptable","")))))</f>
        <v>Mejorable</v>
      </c>
      <c r="V26" s="139"/>
      <c r="W26" s="84" t="str">
        <f>VLOOKUP(H26,[3]Hoja1!A$2:G$445,6,0)</f>
        <v>Posibles enfermedades</v>
      </c>
      <c r="X26" s="82"/>
      <c r="Y26" s="82"/>
      <c r="Z26" s="82"/>
      <c r="AA26" s="84"/>
      <c r="AB26" s="84" t="str">
        <f>VLOOKUP(H26,[3]Hoja1!A$2:G$445,7,0)</f>
        <v xml:space="preserve">Riesgo Biológico, Autocuidado y/o Uso y manejo adecuado de E.P.P.
</v>
      </c>
      <c r="AC26" s="149"/>
      <c r="AD26" s="126"/>
    </row>
    <row r="27" spans="1:30" ht="39" thickBot="1">
      <c r="A27" s="184"/>
      <c r="B27" s="184"/>
      <c r="C27" s="153"/>
      <c r="D27" s="154"/>
      <c r="E27" s="155"/>
      <c r="F27" s="155"/>
      <c r="G27" s="84" t="str">
        <f>VLOOKUP(H27,[3]Hoja1!A$1:G$445,2,0)</f>
        <v>Parásitos</v>
      </c>
      <c r="H27" s="36" t="s">
        <v>105</v>
      </c>
      <c r="I27" s="36" t="s">
        <v>1230</v>
      </c>
      <c r="J27" s="84" t="str">
        <f>VLOOKUP(H27,[3]Hoja1!A$2:G$445,3,0)</f>
        <v>Lesiones, infecciones parasitarias</v>
      </c>
      <c r="K27" s="82" t="s">
        <v>1205</v>
      </c>
      <c r="L27" s="84" t="str">
        <f>VLOOKUP(H27,[3]Hoja1!A$2:G$445,4,0)</f>
        <v>N/A</v>
      </c>
      <c r="M27" s="84" t="str">
        <f>VLOOKUP(H27,[3]Hoja1!A$2:G$445,5,0)</f>
        <v>N/A</v>
      </c>
      <c r="N27" s="82">
        <v>2</v>
      </c>
      <c r="O27" s="17">
        <v>1</v>
      </c>
      <c r="P27" s="17">
        <v>25</v>
      </c>
      <c r="Q27" s="17">
        <f t="shared" si="10"/>
        <v>2</v>
      </c>
      <c r="R27" s="17">
        <f t="shared" si="11"/>
        <v>50</v>
      </c>
      <c r="S27" s="36" t="str">
        <f t="shared" si="12"/>
        <v>B-2</v>
      </c>
      <c r="T27" s="38" t="str">
        <f t="shared" si="0"/>
        <v>III</v>
      </c>
      <c r="U27" s="38" t="str">
        <f t="shared" si="13"/>
        <v>Mejorable</v>
      </c>
      <c r="V27" s="139"/>
      <c r="W27" s="84" t="str">
        <f>VLOOKUP(H27,[3]Hoja1!A$2:G$445,6,0)</f>
        <v>Enfermedades Parasitarias</v>
      </c>
      <c r="X27" s="82"/>
      <c r="Y27" s="82"/>
      <c r="Z27" s="82"/>
      <c r="AA27" s="84"/>
      <c r="AB27" s="84" t="str">
        <f>VLOOKUP(H27,[3]Hoja1!A$2:G$445,7,0)</f>
        <v xml:space="preserve">Riesgo Biológico, Autocuidado y/o Uso y manejo adecuado de E.P.P.
</v>
      </c>
      <c r="AC27" s="149"/>
      <c r="AD27" s="126"/>
    </row>
    <row r="28" spans="1:30" ht="51.75" thickBot="1">
      <c r="A28" s="184"/>
      <c r="B28" s="184"/>
      <c r="C28" s="153"/>
      <c r="D28" s="154"/>
      <c r="E28" s="155"/>
      <c r="F28" s="155"/>
      <c r="G28" s="84" t="str">
        <f>VLOOKUP(H28,[3]Hoja1!A$1:G$445,2,0)</f>
        <v>Bacteria</v>
      </c>
      <c r="H28" s="36" t="s">
        <v>108</v>
      </c>
      <c r="I28" s="36" t="s">
        <v>1230</v>
      </c>
      <c r="J28" s="84" t="str">
        <f>VLOOKUP(H28,[3]Hoja1!A$2:G$445,3,0)</f>
        <v>Infecciones producidas por Bacterianas</v>
      </c>
      <c r="K28" s="82" t="s">
        <v>1205</v>
      </c>
      <c r="L28" s="84" t="str">
        <f>VLOOKUP(H28,[3]Hoja1!A$2:G$445,4,0)</f>
        <v>Inspecciones planeadas e inspecciones no planeadas, procedimientos de programas de seguridad y salud en el trabajo</v>
      </c>
      <c r="M28" s="84" t="str">
        <f>VLOOKUP(H28,[3]Hoja1!A$2:G$445,5,0)</f>
        <v>Programa de vacunación, bota pantalon, overol, guantes, tapabocas, mascarillas con filtos</v>
      </c>
      <c r="N28" s="82">
        <v>2</v>
      </c>
      <c r="O28" s="17">
        <v>3</v>
      </c>
      <c r="P28" s="17">
        <v>10</v>
      </c>
      <c r="Q28" s="17">
        <f t="shared" si="10"/>
        <v>6</v>
      </c>
      <c r="R28" s="17">
        <f t="shared" si="11"/>
        <v>60</v>
      </c>
      <c r="S28" s="36" t="str">
        <f t="shared" si="12"/>
        <v>M-6</v>
      </c>
      <c r="T28" s="38" t="str">
        <f t="shared" si="0"/>
        <v>III</v>
      </c>
      <c r="U28" s="38" t="str">
        <f t="shared" si="13"/>
        <v>Mejorable</v>
      </c>
      <c r="V28" s="139"/>
      <c r="W28" s="84" t="str">
        <f>VLOOKUP(H28,[3]Hoja1!A$2:G$445,6,0)</f>
        <v xml:space="preserve">Enfermedades Infectocontagiosas
</v>
      </c>
      <c r="X28" s="82"/>
      <c r="Y28" s="82"/>
      <c r="Z28" s="82"/>
      <c r="AA28" s="84"/>
      <c r="AB28" s="84" t="str">
        <f>VLOOKUP(H28,[3]Hoja1!A$2:G$445,7,0)</f>
        <v xml:space="preserve">Riesgo Biológico, Autocuidado y/o Uso y manejo adecuado de E.P.P.
</v>
      </c>
      <c r="AC28" s="149"/>
      <c r="AD28" s="126"/>
    </row>
    <row r="29" spans="1:30" ht="51.75" thickBot="1">
      <c r="A29" s="184"/>
      <c r="B29" s="184"/>
      <c r="C29" s="153"/>
      <c r="D29" s="154"/>
      <c r="E29" s="155"/>
      <c r="F29" s="155"/>
      <c r="G29" s="84" t="str">
        <f>VLOOKUP(H29,[3]Hoja1!A$1:G$445,2,0)</f>
        <v>Hongos</v>
      </c>
      <c r="H29" s="36" t="s">
        <v>117</v>
      </c>
      <c r="I29" s="36" t="s">
        <v>1230</v>
      </c>
      <c r="J29" s="84" t="str">
        <f>VLOOKUP(H29,[3]Hoja1!A$2:G$445,3,0)</f>
        <v>Micosis</v>
      </c>
      <c r="K29" s="82" t="s">
        <v>1205</v>
      </c>
      <c r="L29" s="84" t="str">
        <f>VLOOKUP(H29,[3]Hoja1!A$2:G$445,4,0)</f>
        <v>Inspecciones planeadas e inspecciones no planeadas, procedimientos de programas de seguridad y salud en el trabajo</v>
      </c>
      <c r="M29" s="84" t="str">
        <f>VLOOKUP(H29,[3]Hoja1!A$2:G$445,5,0)</f>
        <v>Programa de vacunación, éxamenes periódicos</v>
      </c>
      <c r="N29" s="82">
        <v>2</v>
      </c>
      <c r="O29" s="17">
        <v>2</v>
      </c>
      <c r="P29" s="17">
        <v>25</v>
      </c>
      <c r="Q29" s="17">
        <f t="shared" si="10"/>
        <v>4</v>
      </c>
      <c r="R29" s="17">
        <f t="shared" si="11"/>
        <v>100</v>
      </c>
      <c r="S29" s="36" t="str">
        <f t="shared" si="12"/>
        <v>B-4</v>
      </c>
      <c r="T29" s="38" t="str">
        <f t="shared" si="0"/>
        <v>III</v>
      </c>
      <c r="U29" s="38" t="str">
        <f t="shared" si="13"/>
        <v>Mejorable</v>
      </c>
      <c r="V29" s="139"/>
      <c r="W29" s="84" t="str">
        <f>VLOOKUP(H29,[3]Hoja1!A$2:G$445,6,0)</f>
        <v>Micosis</v>
      </c>
      <c r="X29" s="82"/>
      <c r="Y29" s="82"/>
      <c r="Z29" s="82"/>
      <c r="AA29" s="84"/>
      <c r="AB29" s="84" t="str">
        <f>VLOOKUP(H29,[3]Hoja1!A$2:G$445,7,0)</f>
        <v xml:space="preserve">Riesgo Biológico, Autocuidado y/o Uso y manejo adecuado de E.P.P.
</v>
      </c>
      <c r="AC29" s="149"/>
      <c r="AD29" s="126"/>
    </row>
    <row r="30" spans="1:30" ht="51.75" thickBot="1">
      <c r="A30" s="184"/>
      <c r="B30" s="184"/>
      <c r="C30" s="153"/>
      <c r="D30" s="154"/>
      <c r="E30" s="155"/>
      <c r="F30" s="155"/>
      <c r="G30" s="84" t="str">
        <f>VLOOKUP(H30,[3]Hoja1!A$1:G$445,2,0)</f>
        <v>Virus</v>
      </c>
      <c r="H30" s="36" t="s">
        <v>120</v>
      </c>
      <c r="I30" s="36" t="s">
        <v>1230</v>
      </c>
      <c r="J30" s="84" t="str">
        <f>VLOOKUP(H30,[3]Hoja1!A$2:G$445,3,0)</f>
        <v>Infecciones Virales</v>
      </c>
      <c r="K30" s="82" t="s">
        <v>1205</v>
      </c>
      <c r="L30" s="84" t="str">
        <f>VLOOKUP(H30,[3]Hoja1!A$2:G$445,4,0)</f>
        <v>Inspecciones planeadas e inspecciones no planeadas, procedimientos de programas de seguridad y salud en el trabajo</v>
      </c>
      <c r="M30" s="84" t="str">
        <f>VLOOKUP(H30,[3]Hoja1!A$2:G$445,5,0)</f>
        <v>Programa de vacunación, bota pantalon, overol, guantes, tapabocas, mascarillas con filtos</v>
      </c>
      <c r="N30" s="82">
        <v>2</v>
      </c>
      <c r="O30" s="17">
        <v>2</v>
      </c>
      <c r="P30" s="17">
        <v>10</v>
      </c>
      <c r="Q30" s="17">
        <f t="shared" si="10"/>
        <v>4</v>
      </c>
      <c r="R30" s="17">
        <f t="shared" si="11"/>
        <v>40</v>
      </c>
      <c r="S30" s="36" t="str">
        <f t="shared" si="12"/>
        <v>B-4</v>
      </c>
      <c r="T30" s="38" t="str">
        <f t="shared" si="0"/>
        <v>III</v>
      </c>
      <c r="U30" s="38" t="str">
        <f t="shared" si="13"/>
        <v>Mejorable</v>
      </c>
      <c r="V30" s="139"/>
      <c r="W30" s="84" t="str">
        <f>VLOOKUP(H30,[3]Hoja1!A$2:G$445,6,0)</f>
        <v xml:space="preserve">Enfermedades Infectocontagiosas
</v>
      </c>
      <c r="X30" s="82"/>
      <c r="Y30" s="82"/>
      <c r="Z30" s="82"/>
      <c r="AA30" s="84"/>
      <c r="AB30" s="84" t="str">
        <f>VLOOKUP(H30,[3]Hoja1!A$2:G$445,7,0)</f>
        <v xml:space="preserve">Riesgo Biológico, Autocuidado y/o Uso y manejo adecuado de E.P.P.
</v>
      </c>
      <c r="AC30" s="149"/>
      <c r="AD30" s="126"/>
    </row>
    <row r="31" spans="1:30" ht="51.75" thickBot="1">
      <c r="A31" s="184"/>
      <c r="B31" s="184"/>
      <c r="C31" s="153"/>
      <c r="D31" s="154"/>
      <c r="E31" s="155"/>
      <c r="F31" s="155"/>
      <c r="G31" s="84" t="str">
        <f>VLOOKUP(H31,[3]Hoja1!A$1:G$445,2,0)</f>
        <v>AUSENCIA O EXCESO DE LUZ EN UN AMBIENTE</v>
      </c>
      <c r="H31" s="36" t="s">
        <v>155</v>
      </c>
      <c r="I31" s="36" t="s">
        <v>1237</v>
      </c>
      <c r="J31" s="84" t="str">
        <f>VLOOKUP(H31,[3]Hoja1!A$2:G$445,3,0)</f>
        <v>DISMINUCIÓN AGUDEZA VISUAL, CANSANCIO VISUAL</v>
      </c>
      <c r="K31" s="82" t="s">
        <v>1205</v>
      </c>
      <c r="L31" s="84" t="str">
        <f>VLOOKUP(H31,[3]Hoja1!A$2:G$445,4,0)</f>
        <v>Inspecciones planeadas e inspecciones no planeadas, procedimientos de programas de seguridad y salud en el trabajo</v>
      </c>
      <c r="M31" s="84" t="str">
        <f>VLOOKUP(H31,[3]Hoja1!A$2:G$445,5,0)</f>
        <v>N/A</v>
      </c>
      <c r="N31" s="82">
        <v>2</v>
      </c>
      <c r="O31" s="17">
        <v>2</v>
      </c>
      <c r="P31" s="17">
        <v>10</v>
      </c>
      <c r="Q31" s="17">
        <f t="shared" si="10"/>
        <v>4</v>
      </c>
      <c r="R31" s="17">
        <f t="shared" si="11"/>
        <v>40</v>
      </c>
      <c r="S31" s="36" t="str">
        <f t="shared" si="12"/>
        <v>B-4</v>
      </c>
      <c r="T31" s="38" t="str">
        <f t="shared" si="0"/>
        <v>III</v>
      </c>
      <c r="U31" s="38" t="str">
        <f t="shared" si="13"/>
        <v>Mejorable</v>
      </c>
      <c r="V31" s="139"/>
      <c r="W31" s="84" t="str">
        <f>VLOOKUP(H31,[3]Hoja1!A$2:G$445,6,0)</f>
        <v>DISMINUCIÓN AGUDEZA VISUAL</v>
      </c>
      <c r="X31" s="82"/>
      <c r="Y31" s="82"/>
      <c r="Z31" s="82"/>
      <c r="AA31" s="84" t="s">
        <v>1253</v>
      </c>
      <c r="AB31" s="84" t="str">
        <f>VLOOKUP(H31,[3]Hoja1!A$2:G$445,7,0)</f>
        <v>N/A</v>
      </c>
      <c r="AC31" s="82" t="s">
        <v>32</v>
      </c>
      <c r="AD31" s="126"/>
    </row>
    <row r="32" spans="1:30" ht="51.75" thickBot="1">
      <c r="A32" s="184"/>
      <c r="B32" s="184"/>
      <c r="C32" s="153"/>
      <c r="D32" s="154"/>
      <c r="E32" s="155"/>
      <c r="F32" s="155"/>
      <c r="G32" s="84" t="str">
        <f>VLOOKUP(H32,[3]Hoja1!A$1:G$445,2,0)</f>
        <v>INFRAROJA, ULTRAVIOLETA, VISIBLE, RADIOFRECUENCIA, MICROONDAS, LASER</v>
      </c>
      <c r="H32" s="36" t="s">
        <v>67</v>
      </c>
      <c r="I32" s="36" t="s">
        <v>1237</v>
      </c>
      <c r="J32" s="84" t="str">
        <f>VLOOKUP(H32,[3]Hoja1!A$2:G$445,3,0)</f>
        <v>CÁNCER, LESIONES DÉRMICAS Y OCULARES</v>
      </c>
      <c r="K32" s="82" t="s">
        <v>1205</v>
      </c>
      <c r="L32" s="84" t="str">
        <f>VLOOKUP(H32,[3]Hoja1!A$2:G$445,4,0)</f>
        <v>Inspecciones planeadas e inspecciones no planeadas, procedimientos de programas de seguridad y salud en el trabajo</v>
      </c>
      <c r="M32" s="84" t="str">
        <f>VLOOKUP(H32,[3]Hoja1!A$2:G$445,5,0)</f>
        <v>PROGRAMA BLOQUEADOR SOLAR</v>
      </c>
      <c r="N32" s="82">
        <v>2</v>
      </c>
      <c r="O32" s="17">
        <v>3</v>
      </c>
      <c r="P32" s="17">
        <v>10</v>
      </c>
      <c r="Q32" s="17">
        <f t="shared" si="10"/>
        <v>6</v>
      </c>
      <c r="R32" s="17">
        <f t="shared" si="11"/>
        <v>60</v>
      </c>
      <c r="S32" s="36" t="str">
        <f t="shared" si="12"/>
        <v>M-6</v>
      </c>
      <c r="T32" s="38" t="str">
        <f t="shared" si="0"/>
        <v>III</v>
      </c>
      <c r="U32" s="38" t="str">
        <f t="shared" si="13"/>
        <v>Mejorable</v>
      </c>
      <c r="V32" s="139"/>
      <c r="W32" s="84" t="str">
        <f>VLOOKUP(H32,[3]Hoja1!A$2:G$445,6,0)</f>
        <v>CÁNCER</v>
      </c>
      <c r="X32" s="82"/>
      <c r="Y32" s="82"/>
      <c r="Z32" s="82"/>
      <c r="AA32" s="84"/>
      <c r="AB32" s="84" t="str">
        <f>VLOOKUP(H32,[3]Hoja1!A$2:G$445,7,0)</f>
        <v>N/A</v>
      </c>
      <c r="AC32" s="82" t="s">
        <v>1254</v>
      </c>
      <c r="AD32" s="126"/>
    </row>
    <row r="33" spans="1:30" ht="96.75" customHeight="1" thickBot="1">
      <c r="A33" s="184"/>
      <c r="B33" s="184"/>
      <c r="C33" s="153"/>
      <c r="D33" s="154"/>
      <c r="E33" s="155"/>
      <c r="F33" s="155"/>
      <c r="G33" s="84" t="str">
        <f>VLOOKUP(H33,[3]Hoja1!A$1:G$445,2,0)</f>
        <v>MAQUINARIA O EQUIPO</v>
      </c>
      <c r="H33" s="36" t="s">
        <v>164</v>
      </c>
      <c r="I33" s="36" t="s">
        <v>1237</v>
      </c>
      <c r="J33" s="84" t="str">
        <f>VLOOKUP(H33,[3]Hoja1!A$2:G$445,3,0)</f>
        <v>SORDERA, ESTRÉS, HIPOACUSIA, CEFALA,IRRITABILIDAD</v>
      </c>
      <c r="K33" s="82" t="s">
        <v>1205</v>
      </c>
      <c r="L33" s="84" t="str">
        <f>VLOOKUP(H33,[3]Hoja1!A$2:G$445,4,0)</f>
        <v>Inspecciones planeadas e inspecciones no planeadas, procedimientos de programas de seguridad y salud en el trabajo</v>
      </c>
      <c r="M33" s="84" t="str">
        <f>VLOOKUP(H33,[3]Hoja1!A$2:G$445,5,0)</f>
        <v>PVE RUIDO</v>
      </c>
      <c r="N33" s="82">
        <v>2</v>
      </c>
      <c r="O33" s="17">
        <v>3</v>
      </c>
      <c r="P33" s="17">
        <v>10</v>
      </c>
      <c r="Q33" s="17">
        <f t="shared" si="10"/>
        <v>6</v>
      </c>
      <c r="R33" s="17">
        <f t="shared" si="11"/>
        <v>60</v>
      </c>
      <c r="S33" s="36" t="str">
        <f t="shared" si="12"/>
        <v>M-6</v>
      </c>
      <c r="T33" s="38" t="str">
        <f t="shared" si="0"/>
        <v>III</v>
      </c>
      <c r="U33" s="38" t="str">
        <f t="shared" si="13"/>
        <v>Mejorable</v>
      </c>
      <c r="V33" s="139"/>
      <c r="W33" s="84" t="str">
        <f>VLOOKUP(H33,[3]Hoja1!A$2:G$445,6,0)</f>
        <v>SORDERA</v>
      </c>
      <c r="X33" s="82"/>
      <c r="Y33" s="82"/>
      <c r="Z33" s="82"/>
      <c r="AA33" s="84" t="s">
        <v>1255</v>
      </c>
      <c r="AB33" s="84" t="str">
        <f>VLOOKUP(H33,[3]Hoja1!A$2:G$445,7,0)</f>
        <v>USO DE EPP</v>
      </c>
      <c r="AC33" s="82" t="s">
        <v>1256</v>
      </c>
      <c r="AD33" s="126"/>
    </row>
    <row r="34" spans="1:30" ht="51.75" thickBot="1">
      <c r="A34" s="184"/>
      <c r="B34" s="184"/>
      <c r="C34" s="153"/>
      <c r="D34" s="154"/>
      <c r="E34" s="155"/>
      <c r="F34" s="155"/>
      <c r="G34" s="84" t="str">
        <f>VLOOKUP(H34,[3]Hoja1!A$1:G$445,2,0)</f>
        <v>ENERGÍA TÉRMICA, CAMBIO DE TEMPERATURA DURANTE LOS RECORRIDOS</v>
      </c>
      <c r="H34" s="36" t="s">
        <v>174</v>
      </c>
      <c r="I34" s="36" t="s">
        <v>1237</v>
      </c>
      <c r="J34" s="84" t="str">
        <f>VLOOKUP(H34,[3]Hoja1!A$2:G$445,3,0)</f>
        <v xml:space="preserve"> HIPOTERMIA</v>
      </c>
      <c r="K34" s="82" t="s">
        <v>1205</v>
      </c>
      <c r="L34" s="84" t="str">
        <f>VLOOKUP(H34,[3]Hoja1!A$2:G$445,4,0)</f>
        <v>Inspecciones planeadas e inspecciones no planeadas, procedimientos de programas de seguridad y salud en el trabajo</v>
      </c>
      <c r="M34" s="84" t="str">
        <f>VLOOKUP(H34,[3]Hoja1!A$2:G$445,5,0)</f>
        <v>EPP OVEROLES TERMICOS</v>
      </c>
      <c r="N34" s="82">
        <v>2</v>
      </c>
      <c r="O34" s="17">
        <v>1</v>
      </c>
      <c r="P34" s="17">
        <v>10</v>
      </c>
      <c r="Q34" s="17">
        <f t="shared" si="10"/>
        <v>2</v>
      </c>
      <c r="R34" s="17">
        <f t="shared" si="11"/>
        <v>20</v>
      </c>
      <c r="S34" s="36" t="str">
        <f t="shared" si="12"/>
        <v>B-2</v>
      </c>
      <c r="T34" s="38" t="str">
        <f t="shared" si="0"/>
        <v>IV</v>
      </c>
      <c r="U34" s="38" t="str">
        <f t="shared" si="13"/>
        <v>Aceptable</v>
      </c>
      <c r="V34" s="139"/>
      <c r="W34" s="84" t="str">
        <f>VLOOKUP(H34,[3]Hoja1!A$2:G$445,6,0)</f>
        <v xml:space="preserve"> HIPOTERMIA</v>
      </c>
      <c r="X34" s="82"/>
      <c r="Y34" s="82"/>
      <c r="Z34" s="82"/>
      <c r="AA34" s="84"/>
      <c r="AB34" s="84" t="str">
        <f>VLOOKUP(H34,[3]Hoja1!A$2:G$445,7,0)</f>
        <v>N/A</v>
      </c>
      <c r="AC34" s="82" t="s">
        <v>1257</v>
      </c>
      <c r="AD34" s="126"/>
    </row>
    <row r="35" spans="1:30" ht="75.75" customHeight="1" thickBot="1">
      <c r="A35" s="184"/>
      <c r="B35" s="184"/>
      <c r="C35" s="153"/>
      <c r="D35" s="154"/>
      <c r="E35" s="155"/>
      <c r="F35" s="155"/>
      <c r="G35" s="84" t="str">
        <f>VLOOKUP(H35,[3]Hoja1!A$1:G$445,2,0)</f>
        <v>MAQUINARIA O EQUIPO</v>
      </c>
      <c r="H35" s="36" t="s">
        <v>177</v>
      </c>
      <c r="I35" s="36" t="s">
        <v>1237</v>
      </c>
      <c r="J35" s="84" t="str">
        <f>VLOOKUP(H35,[3]Hoja1!A$2:G$445,3,0)</f>
        <v>LESIONES  OSTEOMUSCULARES,  LESIONES OSTEOARTICULARES, SÍNTOMAS NEUROLÓGICOS</v>
      </c>
      <c r="K35" s="82" t="s">
        <v>1205</v>
      </c>
      <c r="L35" s="84" t="str">
        <f>VLOOKUP(H35,[3]Hoja1!A$2:G$445,4,0)</f>
        <v>Inspecciones planeadas e inspecciones no planeadas, procedimientos de programas de seguridad y salud en el trabajo</v>
      </c>
      <c r="M35" s="84" t="str">
        <f>VLOOKUP(H35,[3]Hoja1!A$2:G$445,5,0)</f>
        <v>PVE RUIDO</v>
      </c>
      <c r="N35" s="82">
        <v>2</v>
      </c>
      <c r="O35" s="17">
        <v>2</v>
      </c>
      <c r="P35" s="17">
        <v>10</v>
      </c>
      <c r="Q35" s="17">
        <f t="shared" si="10"/>
        <v>4</v>
      </c>
      <c r="R35" s="17">
        <f t="shared" si="11"/>
        <v>40</v>
      </c>
      <c r="S35" s="36" t="str">
        <f t="shared" si="12"/>
        <v>B-4</v>
      </c>
      <c r="T35" s="38" t="str">
        <f t="shared" si="0"/>
        <v>III</v>
      </c>
      <c r="U35" s="38" t="str">
        <f t="shared" si="13"/>
        <v>Mejorable</v>
      </c>
      <c r="V35" s="139"/>
      <c r="W35" s="84" t="str">
        <f>VLOOKUP(H35,[3]Hoja1!A$2:G$445,6,0)</f>
        <v>SÍNTOMAS NEUROLÓGICOS</v>
      </c>
      <c r="X35" s="82"/>
      <c r="Y35" s="82"/>
      <c r="Z35" s="82"/>
      <c r="AA35" s="84"/>
      <c r="AB35" s="84" t="str">
        <f>VLOOKUP(H35,[3]Hoja1!A$2:G$445,7,0)</f>
        <v>N/A</v>
      </c>
      <c r="AC35" s="82" t="s">
        <v>1258</v>
      </c>
      <c r="AD35" s="126"/>
    </row>
    <row r="36" spans="1:30" ht="51.75" thickBot="1">
      <c r="A36" s="184"/>
      <c r="B36" s="184"/>
      <c r="C36" s="153"/>
      <c r="D36" s="154"/>
      <c r="E36" s="155"/>
      <c r="F36" s="155"/>
      <c r="G36" s="84" t="str">
        <f>VLOOKUP(H36,[3]Hoja1!A$1:G$445,2,0)</f>
        <v>GASES Y VAPORES</v>
      </c>
      <c r="H36" s="36" t="s">
        <v>250</v>
      </c>
      <c r="I36" s="36" t="s">
        <v>1289</v>
      </c>
      <c r="J36" s="84" t="str">
        <f>VLOOKUP(H36,[3]Hoja1!A$2:G$445,3,0)</f>
        <v xml:space="preserve"> LESIONES EN LA PIEL, IRRITACIÓN EN VÍAS  RESPIRATORIAS, MUERTE</v>
      </c>
      <c r="K36" s="82" t="s">
        <v>1205</v>
      </c>
      <c r="L36" s="84" t="str">
        <f>VLOOKUP(H36,[3]Hoja1!A$2:G$445,4,0)</f>
        <v>Inspecciones planeadas e inspecciones no planeadas, procedimientos de programas de seguridad y salud en el trabajo</v>
      </c>
      <c r="M36" s="84" t="str">
        <f>VLOOKUP(H36,[3]Hoja1!A$2:G$445,5,0)</f>
        <v>EPP TAPABOCAS, CARETAS CON FILTROS</v>
      </c>
      <c r="N36" s="82">
        <v>2</v>
      </c>
      <c r="O36" s="17">
        <v>2</v>
      </c>
      <c r="P36" s="17">
        <v>10</v>
      </c>
      <c r="Q36" s="17">
        <f t="shared" si="10"/>
        <v>4</v>
      </c>
      <c r="R36" s="17">
        <f t="shared" si="11"/>
        <v>40</v>
      </c>
      <c r="S36" s="36" t="str">
        <f t="shared" si="12"/>
        <v>B-4</v>
      </c>
      <c r="T36" s="38" t="str">
        <f t="shared" si="0"/>
        <v>III</v>
      </c>
      <c r="U36" s="38" t="str">
        <f t="shared" si="13"/>
        <v>Mejorable</v>
      </c>
      <c r="V36" s="139"/>
      <c r="W36" s="84" t="str">
        <f>VLOOKUP(H36,[3]Hoja1!A$2:G$445,6,0)</f>
        <v xml:space="preserve"> MUERTE</v>
      </c>
      <c r="X36" s="82"/>
      <c r="Y36" s="82"/>
      <c r="Z36" s="82"/>
      <c r="AA36" s="84"/>
      <c r="AB36" s="84" t="str">
        <f>VLOOKUP(H36,[3]Hoja1!A$2:G$445,7,0)</f>
        <v>USO Y MANEJO ADECUADO DE E.P.P.</v>
      </c>
      <c r="AC36" s="149" t="s">
        <v>1256</v>
      </c>
      <c r="AD36" s="126"/>
    </row>
    <row r="37" spans="1:30" ht="51.75" thickBot="1">
      <c r="A37" s="184"/>
      <c r="B37" s="184"/>
      <c r="C37" s="153"/>
      <c r="D37" s="154"/>
      <c r="E37" s="155"/>
      <c r="F37" s="155"/>
      <c r="G37" s="84" t="str">
        <f>VLOOKUP(H37,[3]Hoja1!A$1:G$445,2,0)</f>
        <v>MATERIAL PARTICULADO</v>
      </c>
      <c r="H37" s="36" t="s">
        <v>269</v>
      </c>
      <c r="I37" s="36" t="s">
        <v>1289</v>
      </c>
      <c r="J37" s="84" t="str">
        <f>VLOOKUP(H37,[3]Hoja1!A$2:G$445,3,0)</f>
        <v>NEUMOCONIOSIS, BRONQUITIS, ASMA, SILICOSIS</v>
      </c>
      <c r="K37" s="82" t="s">
        <v>1205</v>
      </c>
      <c r="L37" s="84" t="str">
        <f>VLOOKUP(H37,[3]Hoja1!A$2:G$445,4,0)</f>
        <v>Inspecciones planeadas e inspecciones no planeadas, procedimientos de programas de seguridad y salud en el trabajo</v>
      </c>
      <c r="M37" s="84" t="str">
        <f>VLOOKUP(H37,[3]Hoja1!A$2:G$445,5,0)</f>
        <v>EPP MASCARILLAS Y FILTROS</v>
      </c>
      <c r="N37" s="82">
        <v>2</v>
      </c>
      <c r="O37" s="17">
        <v>3</v>
      </c>
      <c r="P37" s="17">
        <v>10</v>
      </c>
      <c r="Q37" s="17">
        <f t="shared" si="10"/>
        <v>6</v>
      </c>
      <c r="R37" s="17">
        <f t="shared" si="11"/>
        <v>60</v>
      </c>
      <c r="S37" s="36" t="str">
        <f t="shared" si="12"/>
        <v>M-6</v>
      </c>
      <c r="T37" s="38" t="str">
        <f t="shared" si="0"/>
        <v>III</v>
      </c>
      <c r="U37" s="38" t="str">
        <f t="shared" si="13"/>
        <v>Mejorable</v>
      </c>
      <c r="V37" s="139"/>
      <c r="W37" s="84" t="str">
        <f>VLOOKUP(H37,[3]Hoja1!A$2:G$445,6,0)</f>
        <v>NEUMOCONIOSIS</v>
      </c>
      <c r="X37" s="82"/>
      <c r="Y37" s="82"/>
      <c r="Z37" s="82"/>
      <c r="AA37" s="84"/>
      <c r="AB37" s="84" t="str">
        <f>VLOOKUP(H37,[3]Hoja1!A$2:G$445,7,0)</f>
        <v>USO Y MANEJO DE LOS EPP</v>
      </c>
      <c r="AC37" s="149"/>
      <c r="AD37" s="126"/>
    </row>
    <row r="38" spans="1:30" ht="51.75" thickBot="1">
      <c r="A38" s="184"/>
      <c r="B38" s="184"/>
      <c r="C38" s="153"/>
      <c r="D38" s="154"/>
      <c r="E38" s="155"/>
      <c r="F38" s="155"/>
      <c r="G38" s="84" t="str">
        <f>VLOOKUP(H38,[3]Hoja1!A$1:G$445,2,0)</f>
        <v xml:space="preserve">POLVOS INORGÁNICOS </v>
      </c>
      <c r="H38" s="36" t="s">
        <v>274</v>
      </c>
      <c r="I38" s="36" t="s">
        <v>1289</v>
      </c>
      <c r="J38" s="84" t="str">
        <f>VLOOKUP(H38,[3]Hoja1!A$2:G$445,3,0)</f>
        <v xml:space="preserve">ASMA,GRIPA, NEUMOCONIOSIS </v>
      </c>
      <c r="K38" s="82" t="s">
        <v>1205</v>
      </c>
      <c r="L38" s="84" t="str">
        <f>VLOOKUP(H38,[3]Hoja1!A$2:G$445,4,0)</f>
        <v>Inspecciones planeadas e inspecciones no planeadas, procedimientos de programas de seguridad y salud en el trabajo</v>
      </c>
      <c r="M38" s="84" t="str">
        <f>VLOOKUP(H38,[3]Hoja1!A$2:G$445,5,0)</f>
        <v>EPP MASCARILLAS Y FILTROS</v>
      </c>
      <c r="N38" s="82">
        <v>2</v>
      </c>
      <c r="O38" s="17">
        <v>2</v>
      </c>
      <c r="P38" s="17">
        <v>10</v>
      </c>
      <c r="Q38" s="17">
        <f t="shared" si="10"/>
        <v>4</v>
      </c>
      <c r="R38" s="17">
        <f t="shared" si="11"/>
        <v>40</v>
      </c>
      <c r="S38" s="36" t="str">
        <f t="shared" si="12"/>
        <v>B-4</v>
      </c>
      <c r="T38" s="38" t="str">
        <f t="shared" si="0"/>
        <v>III</v>
      </c>
      <c r="U38" s="38" t="str">
        <f t="shared" si="13"/>
        <v>Mejorable</v>
      </c>
      <c r="V38" s="139"/>
      <c r="W38" s="84" t="str">
        <f>VLOOKUP(H38,[3]Hoja1!A$2:G$445,6,0)</f>
        <v>NEUMOCONIOSIS</v>
      </c>
      <c r="X38" s="82"/>
      <c r="Y38" s="82"/>
      <c r="Z38" s="82"/>
      <c r="AA38" s="84"/>
      <c r="AB38" s="84" t="str">
        <f>VLOOKUP(H38,[3]Hoja1!A$2:G$445,7,0)</f>
        <v>LIMPIEZA</v>
      </c>
      <c r="AC38" s="149"/>
      <c r="AD38" s="126"/>
    </row>
    <row r="39" spans="1:30" ht="42.75" customHeight="1" thickBot="1">
      <c r="A39" s="184"/>
      <c r="B39" s="184"/>
      <c r="C39" s="153"/>
      <c r="D39" s="154"/>
      <c r="E39" s="155"/>
      <c r="F39" s="155"/>
      <c r="G39" s="84" t="str">
        <f>VLOOKUP(H39,[3]Hoja1!A$1:G$445,2,0)</f>
        <v>NATURALEZA DE LA TAREA</v>
      </c>
      <c r="H39" s="36" t="s">
        <v>76</v>
      </c>
      <c r="I39" s="36" t="s">
        <v>1231</v>
      </c>
      <c r="J39" s="84" t="str">
        <f>VLOOKUP(H39,[3]Hoja1!A$2:G$445,3,0)</f>
        <v>ESTRÉS,  TRANSTORNOS DEL SUEÑO</v>
      </c>
      <c r="K39" s="82" t="s">
        <v>1205</v>
      </c>
      <c r="L39" s="84" t="str">
        <f>VLOOKUP(H39,[3]Hoja1!A$2:G$445,4,0)</f>
        <v>N/A</v>
      </c>
      <c r="M39" s="84" t="str">
        <f>VLOOKUP(H39,[3]Hoja1!A$2:G$445,5,0)</f>
        <v>PVE PSICOSOCIAL</v>
      </c>
      <c r="N39" s="82">
        <v>2</v>
      </c>
      <c r="O39" s="17">
        <v>2</v>
      </c>
      <c r="P39" s="17">
        <v>10</v>
      </c>
      <c r="Q39" s="17">
        <f t="shared" si="10"/>
        <v>4</v>
      </c>
      <c r="R39" s="17">
        <f t="shared" si="11"/>
        <v>40</v>
      </c>
      <c r="S39" s="36" t="str">
        <f t="shared" si="12"/>
        <v>B-4</v>
      </c>
      <c r="T39" s="38" t="str">
        <f t="shared" si="0"/>
        <v>III</v>
      </c>
      <c r="U39" s="38" t="str">
        <f t="shared" si="13"/>
        <v>Mejorable</v>
      </c>
      <c r="V39" s="139"/>
      <c r="W39" s="84" t="str">
        <f>VLOOKUP(H39,[3]Hoja1!A$2:G$445,6,0)</f>
        <v>ESTRÉS</v>
      </c>
      <c r="X39" s="82"/>
      <c r="Y39" s="82"/>
      <c r="Z39" s="82"/>
      <c r="AA39" s="84"/>
      <c r="AB39" s="84" t="str">
        <f>VLOOKUP(H39,[3]Hoja1!A$2:G$445,7,0)</f>
        <v>N/A</v>
      </c>
      <c r="AC39" s="149" t="s">
        <v>1259</v>
      </c>
      <c r="AD39" s="126"/>
    </row>
    <row r="40" spans="1:30" ht="42.75" customHeight="1" thickBot="1">
      <c r="A40" s="184"/>
      <c r="B40" s="184"/>
      <c r="C40" s="153"/>
      <c r="D40" s="154"/>
      <c r="E40" s="155"/>
      <c r="F40" s="155"/>
      <c r="G40" s="84" t="str">
        <f>VLOOKUP(H40,[3]Hoja1!A$1:G$445,2,0)</f>
        <v xml:space="preserve"> ALTA CONCENTRACIÓN</v>
      </c>
      <c r="H40" s="36" t="s">
        <v>88</v>
      </c>
      <c r="I40" s="36" t="s">
        <v>1231</v>
      </c>
      <c r="J40" s="84" t="str">
        <f>VLOOKUP(H40,[3]Hoja1!A$2:G$445,3,0)</f>
        <v>ESTRÉS, DEPRESIÓN, TRANSTORNOS DEL SUEÑO, AUSENCIA DE ATENCIÓN</v>
      </c>
      <c r="K40" s="82" t="s">
        <v>1205</v>
      </c>
      <c r="L40" s="84" t="str">
        <f>VLOOKUP(H40,[3]Hoja1!A$2:G$445,4,0)</f>
        <v>N/A</v>
      </c>
      <c r="M40" s="84" t="str">
        <f>VLOOKUP(H40,[3]Hoja1!A$2:G$445,5,0)</f>
        <v>PVE PSICOSOCIAL</v>
      </c>
      <c r="N40" s="82">
        <v>2</v>
      </c>
      <c r="O40" s="17">
        <v>1</v>
      </c>
      <c r="P40" s="17">
        <v>10</v>
      </c>
      <c r="Q40" s="17">
        <f t="shared" si="10"/>
        <v>2</v>
      </c>
      <c r="R40" s="17">
        <f t="shared" si="11"/>
        <v>20</v>
      </c>
      <c r="S40" s="36" t="str">
        <f t="shared" si="12"/>
        <v>B-2</v>
      </c>
      <c r="T40" s="38" t="str">
        <f t="shared" si="0"/>
        <v>IV</v>
      </c>
      <c r="U40" s="38" t="str">
        <f t="shared" si="13"/>
        <v>Aceptable</v>
      </c>
      <c r="V40" s="139"/>
      <c r="W40" s="84" t="str">
        <f>VLOOKUP(H40,[3]Hoja1!A$2:G$445,6,0)</f>
        <v>ESTRÉS, ALTERACIÓN DEL SISTEMA NERVIOSO</v>
      </c>
      <c r="X40" s="82"/>
      <c r="Y40" s="82"/>
      <c r="Z40" s="82"/>
      <c r="AA40" s="84"/>
      <c r="AB40" s="84" t="str">
        <f>VLOOKUP(H40,[3]Hoja1!A$2:G$445,7,0)</f>
        <v>N/A</v>
      </c>
      <c r="AC40" s="149"/>
      <c r="AD40" s="126"/>
    </row>
    <row r="41" spans="1:30" ht="51.75" thickBot="1">
      <c r="A41" s="184"/>
      <c r="B41" s="184"/>
      <c r="C41" s="153"/>
      <c r="D41" s="154"/>
      <c r="E41" s="155"/>
      <c r="F41" s="155"/>
      <c r="G41" s="84" t="str">
        <f>VLOOKUP(H41,[3]Hoja1!A$1:G$445,2,0)</f>
        <v>Forzadas, Prolongadas</v>
      </c>
      <c r="H41" s="36" t="s">
        <v>40</v>
      </c>
      <c r="I41" s="36" t="s">
        <v>1232</v>
      </c>
      <c r="J41" s="84" t="str">
        <f>VLOOKUP(H41,[3]Hoja1!A$2:G$445,3,0)</f>
        <v xml:space="preserve">Lesiones osteomusculares, lesiones osteoarticulares
</v>
      </c>
      <c r="K41" s="82" t="s">
        <v>1205</v>
      </c>
      <c r="L41" s="84" t="str">
        <f>VLOOKUP(H41,[3]Hoja1!A$2:G$445,4,0)</f>
        <v>Inspecciones planeadas e inspecciones no planeadas, procedimientos de programas de seguridad y salud en el trabajo</v>
      </c>
      <c r="M41" s="84" t="str">
        <f>VLOOKUP(H41,[3]Hoja1!A$2:G$445,5,0)</f>
        <v>PVE Biomecánico, programa pausas activas, exámenes periódicos, recomendaciones, control de posturas</v>
      </c>
      <c r="N41" s="82">
        <v>2</v>
      </c>
      <c r="O41" s="17">
        <v>2</v>
      </c>
      <c r="P41" s="17">
        <v>25</v>
      </c>
      <c r="Q41" s="17">
        <f t="shared" si="10"/>
        <v>4</v>
      </c>
      <c r="R41" s="17">
        <f t="shared" si="11"/>
        <v>100</v>
      </c>
      <c r="S41" s="36" t="str">
        <f t="shared" si="12"/>
        <v>B-4</v>
      </c>
      <c r="T41" s="38" t="str">
        <f t="shared" si="0"/>
        <v>III</v>
      </c>
      <c r="U41" s="38" t="str">
        <f t="shared" si="13"/>
        <v>Mejorable</v>
      </c>
      <c r="V41" s="139"/>
      <c r="W41" s="84" t="str">
        <f>VLOOKUP(H41,[3]Hoja1!A$2:G$445,6,0)</f>
        <v>Enfermedades Osteomusculares</v>
      </c>
      <c r="X41" s="82"/>
      <c r="Y41" s="82"/>
      <c r="Z41" s="82"/>
      <c r="AA41" s="84"/>
      <c r="AB41" s="84" t="str">
        <f>VLOOKUP(H41,[3]Hoja1!A$2:G$445,7,0)</f>
        <v>Prevención en lesiones osteomusculares, líderes de pausas activas</v>
      </c>
      <c r="AC41" s="149" t="s">
        <v>1211</v>
      </c>
      <c r="AD41" s="126"/>
    </row>
    <row r="42" spans="1:30" ht="39" thickBot="1">
      <c r="A42" s="184"/>
      <c r="B42" s="184"/>
      <c r="C42" s="153"/>
      <c r="D42" s="154"/>
      <c r="E42" s="155"/>
      <c r="F42" s="155"/>
      <c r="G42" s="84" t="str">
        <f>VLOOKUP(H42,[3]Hoja1!A$1:G$445,2,0)</f>
        <v>Movimientos repetitivos, Miembros Superiores</v>
      </c>
      <c r="H42" s="36" t="s">
        <v>47</v>
      </c>
      <c r="I42" s="36" t="s">
        <v>1232</v>
      </c>
      <c r="J42" s="84" t="str">
        <f>VLOOKUP(H42,[3]Hoja1!A$2:G$445,3,0)</f>
        <v>Lesiones Musculoesqueléticas</v>
      </c>
      <c r="K42" s="82" t="s">
        <v>1205</v>
      </c>
      <c r="L42" s="84" t="str">
        <f>VLOOKUP(H42,[3]Hoja1!A$2:G$445,4,0)</f>
        <v>N/A</v>
      </c>
      <c r="M42" s="84" t="str">
        <f>VLOOKUP(H42,[3]Hoja1!A$2:G$445,5,0)</f>
        <v>PVE BIomécanico, programa pausas activas, examenes periódicos, recomendaicones, control de posturas</v>
      </c>
      <c r="N42" s="82">
        <v>2</v>
      </c>
      <c r="O42" s="17">
        <v>2</v>
      </c>
      <c r="P42" s="17">
        <v>10</v>
      </c>
      <c r="Q42" s="17">
        <f t="shared" si="10"/>
        <v>4</v>
      </c>
      <c r="R42" s="17">
        <f t="shared" si="11"/>
        <v>40</v>
      </c>
      <c r="S42" s="36" t="str">
        <f t="shared" si="12"/>
        <v>B-4</v>
      </c>
      <c r="T42" s="38" t="str">
        <f t="shared" si="0"/>
        <v>III</v>
      </c>
      <c r="U42" s="38" t="str">
        <f t="shared" si="13"/>
        <v>Mejorable</v>
      </c>
      <c r="V42" s="139"/>
      <c r="W42" s="84" t="str">
        <f>VLOOKUP(H42,[3]Hoja1!A$2:G$445,6,0)</f>
        <v>Enfermedades musculoesqueleticas</v>
      </c>
      <c r="X42" s="82"/>
      <c r="Y42" s="82"/>
      <c r="Z42" s="82"/>
      <c r="AA42" s="84"/>
      <c r="AB42" s="84" t="str">
        <f>VLOOKUP(H42,[3]Hoja1!A$2:G$445,7,0)</f>
        <v>Prevención en lesiones osteomusculares, líderes de pausas activas</v>
      </c>
      <c r="AC42" s="149"/>
      <c r="AD42" s="126"/>
    </row>
    <row r="43" spans="1:30" ht="51.75" thickBot="1">
      <c r="A43" s="184"/>
      <c r="B43" s="184"/>
      <c r="C43" s="153"/>
      <c r="D43" s="154"/>
      <c r="E43" s="155"/>
      <c r="F43" s="155"/>
      <c r="G43" s="84" t="str">
        <f>VLOOKUP(H43,[3]Hoja1!A$1:G$445,2,0)</f>
        <v>Carga de un peso mayor al recomendado</v>
      </c>
      <c r="H43" s="36" t="s">
        <v>486</v>
      </c>
      <c r="I43" s="36" t="s">
        <v>1232</v>
      </c>
      <c r="J43" s="84" t="str">
        <f>VLOOKUP(H43,[3]Hoja1!A$2:G$445,3,0)</f>
        <v>Lesiones osteomusculares, lesiones osteoarticulares</v>
      </c>
      <c r="K43" s="82" t="s">
        <v>1205</v>
      </c>
      <c r="L43" s="84" t="str">
        <f>VLOOKUP(H43,[3]Hoja1!A$2:G$445,4,0)</f>
        <v>Inspecciones planeadas e inspecciones no planeadas, procedimientos de programas de seguridad y salud en el trabajo</v>
      </c>
      <c r="M43" s="84" t="str">
        <f>VLOOKUP(H43,[3]Hoja1!A$2:G$445,5,0)</f>
        <v>PVE Biomecánico, programa pausas activas, exámenes periódicos, recomendaciones, control de posturas</v>
      </c>
      <c r="N43" s="82">
        <v>2</v>
      </c>
      <c r="O43" s="17">
        <v>2</v>
      </c>
      <c r="P43" s="17">
        <v>25</v>
      </c>
      <c r="Q43" s="17">
        <f t="shared" si="10"/>
        <v>4</v>
      </c>
      <c r="R43" s="17">
        <f t="shared" si="11"/>
        <v>100</v>
      </c>
      <c r="S43" s="36" t="str">
        <f t="shared" si="12"/>
        <v>B-4</v>
      </c>
      <c r="T43" s="38" t="str">
        <f t="shared" si="0"/>
        <v>III</v>
      </c>
      <c r="U43" s="38" t="str">
        <f t="shared" si="13"/>
        <v>Mejorable</v>
      </c>
      <c r="V43" s="139"/>
      <c r="W43" s="84" t="str">
        <f>VLOOKUP(H43,[3]Hoja1!A$2:G$445,6,0)</f>
        <v>Enfermedades del sistema osteomuscular</v>
      </c>
      <c r="X43" s="82"/>
      <c r="Y43" s="82"/>
      <c r="Z43" s="82"/>
      <c r="AA43" s="84"/>
      <c r="AB43" s="84" t="str">
        <f>VLOOKUP(H43,[3]Hoja1!A$2:G$445,7,0)</f>
        <v>Prevención en lesiones osteomusculares, Líderes en pausas activas</v>
      </c>
      <c r="AC43" s="149"/>
      <c r="AD43" s="126"/>
    </row>
    <row r="44" spans="1:30" ht="64.5" thickBot="1">
      <c r="A44" s="184"/>
      <c r="B44" s="184"/>
      <c r="C44" s="153"/>
      <c r="D44" s="154"/>
      <c r="E44" s="155"/>
      <c r="F44" s="155"/>
      <c r="G44" s="84" t="str">
        <f>VLOOKUP(H44,[3]Hoja1!A$1:G$445,2,0)</f>
        <v>Atropellamiento, Envestir</v>
      </c>
      <c r="H44" s="36" t="s">
        <v>1187</v>
      </c>
      <c r="I44" s="36" t="s">
        <v>1234</v>
      </c>
      <c r="J44" s="84" t="str">
        <f>VLOOKUP(H44,[3]Hoja1!A$2:G$445,3,0)</f>
        <v>Lesiones, pérdidas materiales, muerte</v>
      </c>
      <c r="K44" s="82" t="s">
        <v>1205</v>
      </c>
      <c r="L44" s="84" t="str">
        <f>VLOOKUP(H44,[3]Hoja1!A$2:G$445,4,0)</f>
        <v>Inspecciones planeadas e inspecciones no planeadas, procedimientos de programas de seguridad y salud en el trabajo</v>
      </c>
      <c r="M44" s="84" t="str">
        <f>VLOOKUP(H44,[3]Hoja1!A$2:G$445,5,0)</f>
        <v>Programa de seguridad vial, señalización</v>
      </c>
      <c r="N44" s="82">
        <v>2</v>
      </c>
      <c r="O44" s="17">
        <v>2</v>
      </c>
      <c r="P44" s="17">
        <v>60</v>
      </c>
      <c r="Q44" s="17">
        <f t="shared" si="10"/>
        <v>4</v>
      </c>
      <c r="R44" s="17">
        <f t="shared" si="11"/>
        <v>240</v>
      </c>
      <c r="S44" s="36" t="str">
        <f t="shared" si="12"/>
        <v>B-4</v>
      </c>
      <c r="T44" s="38" t="str">
        <f t="shared" si="0"/>
        <v>II</v>
      </c>
      <c r="U44" s="38" t="str">
        <f t="shared" si="13"/>
        <v>No Aceptable o Aceptable Con Control Especifico</v>
      </c>
      <c r="V44" s="139"/>
      <c r="W44" s="84" t="str">
        <f>VLOOKUP(H44,[3]Hoja1!A$2:G$445,6,0)</f>
        <v>Muerte</v>
      </c>
      <c r="X44" s="82"/>
      <c r="Y44" s="82"/>
      <c r="Z44" s="82"/>
      <c r="AA44" s="84" t="s">
        <v>1260</v>
      </c>
      <c r="AB44" s="84" t="str">
        <f>VLOOKUP(H44,[3]Hoja1!A$2:G$445,7,0)</f>
        <v>Seguridad vial y manejo defensivo, aseguramiento de áreas de trabajo</v>
      </c>
      <c r="AC44" s="82" t="s">
        <v>1214</v>
      </c>
      <c r="AD44" s="126"/>
    </row>
    <row r="45" spans="1:30" ht="51.75" thickBot="1">
      <c r="A45" s="184"/>
      <c r="B45" s="184"/>
      <c r="C45" s="153"/>
      <c r="D45" s="154"/>
      <c r="E45" s="155"/>
      <c r="F45" s="155"/>
      <c r="G45" s="84" t="str">
        <f>VLOOKUP(H45,[3]Hoja1!A$1:G$445,2,0)</f>
        <v>Inadecuadas conexiones eléctricas-saturación en tomas de energía</v>
      </c>
      <c r="H45" s="36" t="s">
        <v>566</v>
      </c>
      <c r="I45" s="36" t="s">
        <v>1234</v>
      </c>
      <c r="J45" s="84" t="str">
        <f>VLOOKUP(H45,[3]Hoja1!A$2:G$445,3,0)</f>
        <v>Quemaduras, electrocución, muerte</v>
      </c>
      <c r="K45" s="82" t="s">
        <v>1205</v>
      </c>
      <c r="L45" s="84" t="str">
        <f>VLOOKUP(H45,[3]Hoja1!A$2:G$445,4,0)</f>
        <v>Inspecciones planeadas e inspecciones no planeadas, procedimientos de programas de seguridad y salud en el trabajo</v>
      </c>
      <c r="M45" s="84" t="str">
        <f>VLOOKUP(H45,[3]Hoja1!A$2:G$445,5,0)</f>
        <v>E.P.P. Bota dieléctrica, Casco dieléctrico</v>
      </c>
      <c r="N45" s="82">
        <v>2</v>
      </c>
      <c r="O45" s="17">
        <v>1</v>
      </c>
      <c r="P45" s="17">
        <v>100</v>
      </c>
      <c r="Q45" s="17">
        <f t="shared" si="10"/>
        <v>2</v>
      </c>
      <c r="R45" s="17">
        <f t="shared" si="11"/>
        <v>200</v>
      </c>
      <c r="S45" s="36" t="str">
        <f t="shared" si="12"/>
        <v>B-2</v>
      </c>
      <c r="T45" s="38" t="str">
        <f t="shared" si="0"/>
        <v>II</v>
      </c>
      <c r="U45" s="38" t="str">
        <f t="shared" si="13"/>
        <v>No Aceptable o Aceptable Con Control Especifico</v>
      </c>
      <c r="V45" s="139"/>
      <c r="W45" s="84" t="str">
        <f>VLOOKUP(H45,[3]Hoja1!A$2:G$445,6,0)</f>
        <v>Muerte</v>
      </c>
      <c r="X45" s="82"/>
      <c r="Y45" s="82"/>
      <c r="Z45" s="82"/>
      <c r="AA45" s="84"/>
      <c r="AB45" s="84" t="str">
        <f>VLOOKUP(H45,[3]Hoja1!A$2:G$445,7,0)</f>
        <v>Uso y manejo adecuado de E.P.P., actos y condiciones inseguras</v>
      </c>
      <c r="AC45" s="82" t="s">
        <v>32</v>
      </c>
      <c r="AD45" s="126"/>
    </row>
    <row r="46" spans="1:30" ht="64.5" thickBot="1">
      <c r="A46" s="184"/>
      <c r="B46" s="184"/>
      <c r="C46" s="153"/>
      <c r="D46" s="154"/>
      <c r="E46" s="155"/>
      <c r="F46" s="155"/>
      <c r="G46" s="84" t="str">
        <f>VLOOKUP(H46,[3]Hoja1!A$1:G$445,2,0)</f>
        <v>Ingreso a pozos, Red de acueducto o excavaciones</v>
      </c>
      <c r="H46" s="36" t="s">
        <v>571</v>
      </c>
      <c r="I46" s="36" t="s">
        <v>1234</v>
      </c>
      <c r="J46" s="84" t="str">
        <f>VLOOKUP(H46,[3]Hoja1!A$2:G$445,3,0)</f>
        <v>Intoxicación, asfixicia, daños vías resiratorias, muerte</v>
      </c>
      <c r="K46" s="82" t="s">
        <v>1205</v>
      </c>
      <c r="L46" s="84" t="str">
        <f>VLOOKUP(H46,[3]Hoja1!A$2:G$445,4,0)</f>
        <v>Inspecciones planeadas e inspecciones no planeadas, procedimientos de programas de seguridad y salud en el trabajo</v>
      </c>
      <c r="M46" s="84" t="str">
        <f>VLOOKUP(H46,[3]Hoja1!A$2:G$445,5,0)</f>
        <v>E.P.P. Colectivos, Tripoide</v>
      </c>
      <c r="N46" s="82">
        <v>2</v>
      </c>
      <c r="O46" s="17">
        <v>2</v>
      </c>
      <c r="P46" s="17">
        <v>100</v>
      </c>
      <c r="Q46" s="17">
        <f t="shared" si="10"/>
        <v>4</v>
      </c>
      <c r="R46" s="17">
        <f t="shared" si="11"/>
        <v>400</v>
      </c>
      <c r="S46" s="36" t="str">
        <f t="shared" si="12"/>
        <v>B-4</v>
      </c>
      <c r="T46" s="38" t="str">
        <f t="shared" si="0"/>
        <v>II</v>
      </c>
      <c r="U46" s="38" t="str">
        <f t="shared" si="13"/>
        <v>No Aceptable o Aceptable Con Control Especifico</v>
      </c>
      <c r="V46" s="139"/>
      <c r="W46" s="84" t="str">
        <f>VLOOKUP(H46,[3]Hoja1!A$2:G$445,6,0)</f>
        <v>Muerte</v>
      </c>
      <c r="X46" s="82"/>
      <c r="Y46" s="82"/>
      <c r="Z46" s="82"/>
      <c r="AA46" s="84"/>
      <c r="AB46" s="84" t="str">
        <f>VLOOKUP(H46,[3]Hoja1!A$2:G$445,7,0)</f>
        <v>Trabajo seguro en espacios confinados y manejo de medidores de gases, diligenciamiento de permisos de trabajos, uso y manejo adecuado de E.P.P.</v>
      </c>
      <c r="AC46" s="82" t="s">
        <v>1261</v>
      </c>
      <c r="AD46" s="126"/>
    </row>
    <row r="47" spans="1:30" ht="87" customHeight="1" thickBot="1">
      <c r="A47" s="184"/>
      <c r="B47" s="184"/>
      <c r="C47" s="153"/>
      <c r="D47" s="154"/>
      <c r="E47" s="155"/>
      <c r="F47" s="155"/>
      <c r="G47" s="84" t="str">
        <f>VLOOKUP(H47,[3]Hoja1!A$1:G$445,2,0)</f>
        <v>Reparación de redes e instalaciones</v>
      </c>
      <c r="H47" s="36" t="s">
        <v>576</v>
      </c>
      <c r="I47" s="36" t="s">
        <v>1234</v>
      </c>
      <c r="J47" s="84" t="str">
        <f>VLOOKUP(H47,[3]Hoja1!A$2:G$445,3,0)</f>
        <v>Atrapamiento, apastamiento, lesiones, fracturas, muerte</v>
      </c>
      <c r="K47" s="82" t="s">
        <v>1205</v>
      </c>
      <c r="L47" s="84" t="str">
        <f>VLOOKUP(H47,[3]Hoja1!A$2:G$445,4,0)</f>
        <v>Inspecciones planeadas e inspecciones no planeadas, procedimientos de programas de seguridad y salud en el trabajo</v>
      </c>
      <c r="M47" s="84" t="str">
        <f>VLOOKUP(H47,[3]Hoja1!A$2:G$445,5,0)</f>
        <v>E.P.P. Colectivos entibados y cajas de entibados</v>
      </c>
      <c r="N47" s="82">
        <v>2</v>
      </c>
      <c r="O47" s="17">
        <v>2</v>
      </c>
      <c r="P47" s="17">
        <v>100</v>
      </c>
      <c r="Q47" s="17">
        <f t="shared" si="10"/>
        <v>4</v>
      </c>
      <c r="R47" s="17">
        <f t="shared" si="11"/>
        <v>400</v>
      </c>
      <c r="S47" s="36" t="str">
        <f t="shared" si="12"/>
        <v>B-4</v>
      </c>
      <c r="T47" s="38" t="str">
        <f t="shared" si="0"/>
        <v>II</v>
      </c>
      <c r="U47" s="38" t="str">
        <f t="shared" si="13"/>
        <v>No Aceptable o Aceptable Con Control Especifico</v>
      </c>
      <c r="V47" s="139"/>
      <c r="W47" s="84" t="str">
        <f>VLOOKUP(H47,[3]Hoja1!A$2:G$445,6,0)</f>
        <v>Muerte</v>
      </c>
      <c r="X47" s="82"/>
      <c r="Y47" s="82"/>
      <c r="Z47" s="82"/>
      <c r="AA47" s="84"/>
      <c r="AB47" s="84" t="str">
        <f>VLOOKUP(H47,[3]Hoja1!A$2:G$445,7,0)</f>
        <v>Prevención en riesgo en excavaciones y manejo de entibados, prevención en roturas de redes de gas antural, diligenciamieto de permisos de trabajo, uso y manejo adecuado de E.P.P.</v>
      </c>
      <c r="AC47" s="82" t="s">
        <v>1262</v>
      </c>
      <c r="AD47" s="126"/>
    </row>
    <row r="48" spans="1:30" ht="39" thickBot="1">
      <c r="A48" s="184"/>
      <c r="B48" s="184"/>
      <c r="C48" s="153"/>
      <c r="D48" s="154"/>
      <c r="E48" s="155"/>
      <c r="F48" s="155"/>
      <c r="G48" s="84" t="str">
        <f>VLOOKUP(H48,[3]Hoja1!A$1:G$445,2,0)</f>
        <v>Superficies de trabajo irregulares o deslizantes</v>
      </c>
      <c r="H48" s="36" t="s">
        <v>597</v>
      </c>
      <c r="I48" s="36" t="s">
        <v>1234</v>
      </c>
      <c r="J48" s="84" t="str">
        <f>VLOOKUP(H48,[3]Hoja1!A$2:G$445,3,0)</f>
        <v>Caidas del mismo nivel, fracturas, golpe con objetos, caídas de objetos, obstrucción de rutas de evacuación</v>
      </c>
      <c r="K48" s="82" t="s">
        <v>1205</v>
      </c>
      <c r="L48" s="84" t="str">
        <f>VLOOKUP(H48,[3]Hoja1!A$2:G$445,4,0)</f>
        <v>N/A</v>
      </c>
      <c r="M48" s="84" t="str">
        <f>VLOOKUP(H48,[3]Hoja1!A$2:G$445,5,0)</f>
        <v>N/A</v>
      </c>
      <c r="N48" s="82">
        <v>2</v>
      </c>
      <c r="O48" s="17">
        <v>2</v>
      </c>
      <c r="P48" s="17">
        <v>25</v>
      </c>
      <c r="Q48" s="17">
        <f t="shared" si="10"/>
        <v>4</v>
      </c>
      <c r="R48" s="17">
        <f t="shared" si="11"/>
        <v>100</v>
      </c>
      <c r="S48" s="36" t="str">
        <f t="shared" si="12"/>
        <v>B-4</v>
      </c>
      <c r="T48" s="38" t="str">
        <f t="shared" si="0"/>
        <v>III</v>
      </c>
      <c r="U48" s="38" t="str">
        <f t="shared" si="13"/>
        <v>Mejorable</v>
      </c>
      <c r="V48" s="139"/>
      <c r="W48" s="84" t="str">
        <f>VLOOKUP(H48,[3]Hoja1!A$2:G$445,6,0)</f>
        <v>Caídas de distinto nivel</v>
      </c>
      <c r="X48" s="82"/>
      <c r="Y48" s="82"/>
      <c r="Z48" s="82"/>
      <c r="AA48" s="84"/>
      <c r="AB48" s="84" t="str">
        <f>VLOOKUP(H48,[3]Hoja1!A$2:G$445,7,0)</f>
        <v>Pautas Básicas en orden y aseo en el lugar de trabajo, actos y condiciones inseguras</v>
      </c>
      <c r="AC48" s="82" t="s">
        <v>32</v>
      </c>
      <c r="AD48" s="126"/>
    </row>
    <row r="49" spans="1:30" ht="64.5" thickBot="1">
      <c r="A49" s="184"/>
      <c r="B49" s="184"/>
      <c r="C49" s="153"/>
      <c r="D49" s="154"/>
      <c r="E49" s="155"/>
      <c r="F49" s="155"/>
      <c r="G49" s="84" t="str">
        <f>VLOOKUP(H49,[3]Hoja1!A$1:G$445,2,0)</f>
        <v>Herramientas Manuales</v>
      </c>
      <c r="H49" s="36" t="s">
        <v>606</v>
      </c>
      <c r="I49" s="36" t="s">
        <v>1234</v>
      </c>
      <c r="J49" s="84" t="str">
        <f>VLOOKUP(H49,[3]Hoja1!A$2:G$445,3,0)</f>
        <v>Quemaduras, contusiones y lesiones</v>
      </c>
      <c r="K49" s="82" t="s">
        <v>1205</v>
      </c>
      <c r="L49" s="84" t="str">
        <f>VLOOKUP(H49,[3]Hoja1!A$2:G$445,4,0)</f>
        <v>Inspecciones planeadas e inspecciones no planeadas, procedimientos de programas de seguridad y salud en el trabajo</v>
      </c>
      <c r="M49" s="84" t="str">
        <f>VLOOKUP(H49,[3]Hoja1!A$2:G$445,5,0)</f>
        <v>E.P.P.</v>
      </c>
      <c r="N49" s="82">
        <v>2</v>
      </c>
      <c r="O49" s="17">
        <v>3</v>
      </c>
      <c r="P49" s="17">
        <v>25</v>
      </c>
      <c r="Q49" s="17">
        <f t="shared" si="10"/>
        <v>6</v>
      </c>
      <c r="R49" s="17">
        <f t="shared" si="11"/>
        <v>150</v>
      </c>
      <c r="S49" s="36" t="str">
        <f t="shared" si="12"/>
        <v>M-6</v>
      </c>
      <c r="T49" s="38" t="str">
        <f t="shared" si="0"/>
        <v>II</v>
      </c>
      <c r="U49" s="38" t="str">
        <f t="shared" si="13"/>
        <v>No Aceptable o Aceptable Con Control Especifico</v>
      </c>
      <c r="V49" s="139"/>
      <c r="W49" s="84" t="str">
        <f>VLOOKUP(H49,[3]Hoja1!A$2:G$445,6,0)</f>
        <v>Amputación</v>
      </c>
      <c r="X49" s="82"/>
      <c r="Y49" s="82"/>
      <c r="Z49" s="82"/>
      <c r="AA49" s="84"/>
      <c r="AB49" s="84" t="str">
        <f>VLOOKUP(H49,[3]Hoja1!A$2:G$445,7,0)</f>
        <v xml:space="preserve">
Uso y manejo adecuado de E.P.P., uso y manejo adecuado de herramientas manuales y/o máqinas y equipos</v>
      </c>
      <c r="AC49" s="149" t="s">
        <v>1263</v>
      </c>
      <c r="AD49" s="126"/>
    </row>
    <row r="50" spans="1:30" ht="51.75" thickBot="1">
      <c r="A50" s="184"/>
      <c r="B50" s="184"/>
      <c r="C50" s="153"/>
      <c r="D50" s="154"/>
      <c r="E50" s="155"/>
      <c r="F50" s="155"/>
      <c r="G50" s="84" t="str">
        <f>VLOOKUP(H50,[3]Hoja1!A$1:G$445,2,0)</f>
        <v>Maquinaria y equipo</v>
      </c>
      <c r="H50" s="36" t="s">
        <v>612</v>
      </c>
      <c r="I50" s="36" t="s">
        <v>1234</v>
      </c>
      <c r="J50" s="84" t="str">
        <f>VLOOKUP(H50,[3]Hoja1!A$2:G$445,3,0)</f>
        <v>Atrapamiento, amputación, aplastamiento, fractura, muerte</v>
      </c>
      <c r="K50" s="82" t="s">
        <v>1205</v>
      </c>
      <c r="L50" s="84" t="str">
        <f>VLOOKUP(H50,[3]Hoja1!A$2:G$445,4,0)</f>
        <v>Inspecciones planeadas e inspecciones no planeadas, procedimientos de programas de seguridad y salud en el trabajo</v>
      </c>
      <c r="M50" s="84" t="str">
        <f>VLOOKUP(H50,[3]Hoja1!A$2:G$445,5,0)</f>
        <v>E.P.P.</v>
      </c>
      <c r="N50" s="82">
        <v>2</v>
      </c>
      <c r="O50" s="17">
        <v>2</v>
      </c>
      <c r="P50" s="17">
        <v>25</v>
      </c>
      <c r="Q50" s="17">
        <f t="shared" si="10"/>
        <v>4</v>
      </c>
      <c r="R50" s="17">
        <f t="shared" si="11"/>
        <v>100</v>
      </c>
      <c r="S50" s="36" t="str">
        <f t="shared" si="12"/>
        <v>B-4</v>
      </c>
      <c r="T50" s="38" t="str">
        <f t="shared" si="0"/>
        <v>III</v>
      </c>
      <c r="U50" s="38" t="str">
        <f t="shared" si="13"/>
        <v>Mejorable</v>
      </c>
      <c r="V50" s="139"/>
      <c r="W50" s="84" t="str">
        <f>VLOOKUP(H50,[3]Hoja1!A$2:G$445,6,0)</f>
        <v>Aplastamiento</v>
      </c>
      <c r="X50" s="82"/>
      <c r="Y50" s="82"/>
      <c r="Z50" s="82"/>
      <c r="AA50" s="84"/>
      <c r="AB50" s="84" t="str">
        <f>VLOOKUP(H50,[3]Hoja1!A$2:G$445,7,0)</f>
        <v>Uso y manejo adecuado de E.P.P., uso y manejo adecuado de herramientas amnuales y/o máquinas y equipos</v>
      </c>
      <c r="AC50" s="149"/>
      <c r="AD50" s="126"/>
    </row>
    <row r="51" spans="1:30" ht="85.5" customHeight="1" thickBot="1">
      <c r="A51" s="184"/>
      <c r="B51" s="184"/>
      <c r="C51" s="153"/>
      <c r="D51" s="154"/>
      <c r="E51" s="155"/>
      <c r="F51" s="155"/>
      <c r="G51" s="84" t="str">
        <f>VLOOKUP(H51,[3]Hoja1!A$1:G$445,2,0)</f>
        <v>Atraco, golpiza, atentados y secuestrados</v>
      </c>
      <c r="H51" s="36" t="s">
        <v>57</v>
      </c>
      <c r="I51" s="36" t="s">
        <v>1234</v>
      </c>
      <c r="J51" s="84" t="str">
        <f>VLOOKUP(H51,[3]Hoja1!A$2:G$445,3,0)</f>
        <v>Estrés, golpes, Secuestros</v>
      </c>
      <c r="K51" s="82" t="s">
        <v>1205</v>
      </c>
      <c r="L51" s="84" t="str">
        <f>VLOOKUP(H51,[3]Hoja1!A$2:G$445,4,0)</f>
        <v>Inspecciones planeadas e inspecciones no planeadas, procedimientos de programas de seguridad y salud en el trabajo</v>
      </c>
      <c r="M51" s="84" t="str">
        <f>VLOOKUP(H51,[3]Hoja1!A$2:G$445,5,0)</f>
        <v xml:space="preserve">Uniformes Corporativos, Caquetas corporativas, Carnetización
</v>
      </c>
      <c r="N51" s="82">
        <v>2</v>
      </c>
      <c r="O51" s="17">
        <v>3</v>
      </c>
      <c r="P51" s="17">
        <v>60</v>
      </c>
      <c r="Q51" s="17">
        <f t="shared" si="10"/>
        <v>6</v>
      </c>
      <c r="R51" s="17">
        <f t="shared" si="11"/>
        <v>360</v>
      </c>
      <c r="S51" s="36" t="str">
        <f t="shared" si="12"/>
        <v>M-6</v>
      </c>
      <c r="T51" s="38" t="str">
        <f t="shared" si="0"/>
        <v>II</v>
      </c>
      <c r="U51" s="38" t="str">
        <f t="shared" si="13"/>
        <v>No Aceptable o Aceptable Con Control Especifico</v>
      </c>
      <c r="V51" s="139"/>
      <c r="W51" s="84" t="str">
        <f>VLOOKUP(H51,[3]Hoja1!A$2:G$445,6,0)</f>
        <v>Secuestros</v>
      </c>
      <c r="X51" s="82"/>
      <c r="Y51" s="82"/>
      <c r="Z51" s="82"/>
      <c r="AA51" s="84"/>
      <c r="AB51" s="84" t="str">
        <f>VLOOKUP(H51,[3]Hoja1!A$2:G$445,7,0)</f>
        <v>N/A</v>
      </c>
      <c r="AC51" s="82" t="s">
        <v>1224</v>
      </c>
      <c r="AD51" s="126"/>
    </row>
    <row r="52" spans="1:30" ht="90" thickBot="1">
      <c r="A52" s="184"/>
      <c r="B52" s="184"/>
      <c r="C52" s="153"/>
      <c r="D52" s="154"/>
      <c r="E52" s="155"/>
      <c r="F52" s="155"/>
      <c r="G52" s="84" t="str">
        <f>VLOOKUP(H52,[3]Hoja1!A$1:G$445,2,0)</f>
        <v>MANTENIMIENTO DE PUENTE GRUAS, LIMPIEZA DE CANALES, MANTENIMIENTO DE INSTALACIONES LOCATIVAS, MANTENIMIENTO Y REPARACIÓN DE POZOS</v>
      </c>
      <c r="H52" s="36" t="s">
        <v>624</v>
      </c>
      <c r="I52" s="36" t="s">
        <v>1234</v>
      </c>
      <c r="J52" s="84" t="str">
        <f>VLOOKUP(H52,[3]Hoja1!A$2:G$445,3,0)</f>
        <v>LESIONES, FRACTURAS, MUERTE</v>
      </c>
      <c r="K52" s="82" t="s">
        <v>1205</v>
      </c>
      <c r="L52" s="84" t="str">
        <f>VLOOKUP(H52,[3]Hoja1!A$2:G$445,4,0)</f>
        <v>Inspecciones planeadas e inspecciones no planeadas, procedimientos de programas de seguridad y salud en el trabajo</v>
      </c>
      <c r="M52" s="84" t="str">
        <f>VLOOKUP(H52,[3]Hoja1!A$2:G$445,5,0)</f>
        <v>EPP</v>
      </c>
      <c r="N52" s="82">
        <v>2</v>
      </c>
      <c r="O52" s="17">
        <v>1</v>
      </c>
      <c r="P52" s="17">
        <v>100</v>
      </c>
      <c r="Q52" s="17">
        <f t="shared" si="10"/>
        <v>2</v>
      </c>
      <c r="R52" s="17">
        <f t="shared" si="11"/>
        <v>200</v>
      </c>
      <c r="S52" s="36" t="str">
        <f t="shared" si="12"/>
        <v>B-2</v>
      </c>
      <c r="T52" s="38" t="str">
        <f t="shared" si="0"/>
        <v>II</v>
      </c>
      <c r="U52" s="38" t="str">
        <f t="shared" si="13"/>
        <v>No Aceptable o Aceptable Con Control Especifico</v>
      </c>
      <c r="V52" s="139"/>
      <c r="W52" s="84" t="str">
        <f>VLOOKUP(H52,[3]Hoja1!A$2:G$445,6,0)</f>
        <v>MUERTE</v>
      </c>
      <c r="X52" s="82"/>
      <c r="Y52" s="82"/>
      <c r="Z52" s="82"/>
      <c r="AA52" s="84"/>
      <c r="AB52" s="84" t="str">
        <f>VLOOKUP(H52,[3]Hoja1!A$2:G$445,7,0)</f>
        <v>CERTIFICACIÓN Y/O ENTRENAMIENTO EN TRABAJO SEGURO EN ALTURAS; DILGENCIAMIENTO DE PERMISO DE TRABAJO; USO Y MANEJO ADECUADO DE E.P.P.; ARME Y DESARME DE ANDAMIOS</v>
      </c>
      <c r="AC52" s="82" t="s">
        <v>32</v>
      </c>
      <c r="AD52" s="126"/>
    </row>
    <row r="53" spans="1:30" ht="51.75" thickBot="1">
      <c r="A53" s="184"/>
      <c r="B53" s="184"/>
      <c r="C53" s="153"/>
      <c r="D53" s="154"/>
      <c r="E53" s="155"/>
      <c r="F53" s="155"/>
      <c r="G53" s="84" t="str">
        <f>VLOOKUP(H53,[3]Hoja1!A$1:G$445,2,0)</f>
        <v>LLUVIAS, GRANIZADA, HELADAS</v>
      </c>
      <c r="H53" s="36" t="s">
        <v>86</v>
      </c>
      <c r="I53" s="36" t="s">
        <v>1235</v>
      </c>
      <c r="J53" s="84" t="str">
        <f>VLOOKUP(H53,[3]Hoja1!A$2:G$445,3,0)</f>
        <v>DERRUMBES, HIPOTERMIA, DAÑO EN INSTALACIONES</v>
      </c>
      <c r="K53" s="82" t="s">
        <v>1205</v>
      </c>
      <c r="L53" s="84" t="str">
        <f>VLOOKUP(H53,[3]Hoja1!A$2:G$445,4,0)</f>
        <v>Inspecciones planeadas e inspecciones no planeadas, procedimientos de programas de seguridad y salud en el trabajo</v>
      </c>
      <c r="M53" s="84" t="str">
        <f>VLOOKUP(H53,[3]Hoja1!A$2:G$445,5,0)</f>
        <v>BRIGADAS DE EMERGENCIAS</v>
      </c>
      <c r="N53" s="82">
        <v>2</v>
      </c>
      <c r="O53" s="17">
        <v>1</v>
      </c>
      <c r="P53" s="17">
        <v>100</v>
      </c>
      <c r="Q53" s="17">
        <f t="shared" si="10"/>
        <v>2</v>
      </c>
      <c r="R53" s="17">
        <f t="shared" si="11"/>
        <v>200</v>
      </c>
      <c r="S53" s="36" t="str">
        <f t="shared" si="12"/>
        <v>B-2</v>
      </c>
      <c r="T53" s="38" t="str">
        <f t="shared" si="0"/>
        <v>II</v>
      </c>
      <c r="U53" s="38" t="str">
        <f t="shared" si="13"/>
        <v>No Aceptable o Aceptable Con Control Especifico</v>
      </c>
      <c r="V53" s="139"/>
      <c r="W53" s="84" t="str">
        <f>VLOOKUP(H53,[3]Hoja1!A$2:G$445,6,0)</f>
        <v>MUERTE</v>
      </c>
      <c r="X53" s="82"/>
      <c r="Y53" s="82"/>
      <c r="Z53" s="82"/>
      <c r="AA53" s="89"/>
      <c r="AB53" s="84" t="str">
        <f>VLOOKUP(H53,[3]Hoja1!A$2:G$445,7,0)</f>
        <v>ENTRENAMIENTO DE LA BRIGADA; DIVULGACIÓN DE PLAN DE EMERGENCIA</v>
      </c>
      <c r="AC53" s="149" t="s">
        <v>1264</v>
      </c>
      <c r="AD53" s="126"/>
    </row>
    <row r="54" spans="1:30" ht="51.75" thickBot="1">
      <c r="A54" s="184"/>
      <c r="B54" s="184"/>
      <c r="C54" s="153"/>
      <c r="D54" s="154"/>
      <c r="E54" s="155"/>
      <c r="F54" s="155"/>
      <c r="G54" s="89" t="str">
        <f>VLOOKUP(H54,[3]Hoja1!A$1:G$445,2,0)</f>
        <v>SISMOS, INCENDIOS, INUNDACIONES, TERREMOTOS, VENDAVALES, DERRUMBE</v>
      </c>
      <c r="H54" s="102" t="s">
        <v>62</v>
      </c>
      <c r="I54" s="102" t="s">
        <v>1235</v>
      </c>
      <c r="J54" s="89" t="str">
        <f>VLOOKUP(H54,[3]Hoja1!A$2:G$445,3,0)</f>
        <v>SISMOS, INCENDIOS, INUNDACIONES, TERREMOTOS, VENDAVALES</v>
      </c>
      <c r="K54" s="88" t="s">
        <v>1205</v>
      </c>
      <c r="L54" s="89" t="str">
        <f>VLOOKUP(H54,[3]Hoja1!A$2:G$445,4,0)</f>
        <v>Inspecciones planeadas e inspecciones no planeadas, procedimientos de programas de seguridad y salud en el trabajo</v>
      </c>
      <c r="M54" s="89" t="str">
        <f>VLOOKUP(H54,[3]Hoja1!A$2:G$445,5,0)</f>
        <v>BRIGADAS DE EMERGENCIAS</v>
      </c>
      <c r="N54" s="88">
        <v>2</v>
      </c>
      <c r="O54" s="103">
        <v>1</v>
      </c>
      <c r="P54" s="103">
        <v>100</v>
      </c>
      <c r="Q54" s="103">
        <f t="shared" si="10"/>
        <v>2</v>
      </c>
      <c r="R54" s="103">
        <f t="shared" si="11"/>
        <v>200</v>
      </c>
      <c r="S54" s="102" t="str">
        <f t="shared" si="12"/>
        <v>B-2</v>
      </c>
      <c r="T54" s="104" t="str">
        <f t="shared" si="0"/>
        <v>II</v>
      </c>
      <c r="U54" s="104" t="str">
        <f t="shared" si="13"/>
        <v>No Aceptable o Aceptable Con Control Especifico</v>
      </c>
      <c r="V54" s="139"/>
      <c r="W54" s="89" t="str">
        <f>VLOOKUP(H54,[3]Hoja1!A$2:G$445,6,0)</f>
        <v>MUERTE</v>
      </c>
      <c r="X54" s="88"/>
      <c r="Y54" s="88"/>
      <c r="Z54" s="88"/>
      <c r="AA54" s="84"/>
      <c r="AB54" s="89" t="str">
        <f>VLOOKUP(H54,[3]Hoja1!A$2:G$445,7,0)</f>
        <v>ENTRENAMIENTO DE LA BRIGADA; DIVULGACIÓN DE PLAN DE EMERGENCIA</v>
      </c>
      <c r="AC54" s="128"/>
      <c r="AD54" s="126"/>
    </row>
    <row r="55" spans="1:30" ht="39" thickBot="1">
      <c r="A55" s="184"/>
      <c r="B55" s="184"/>
      <c r="C55" s="130" t="str">
        <f>VLOOKUP(E55,[3]Hoja2!A$2:C$82,2,0)</f>
        <v>Realizar actividades logisticas en las obras de reconstruction, mantenimiento preventivo y correctivo de Ia red de acueducto, para evitar inconvenientes que afecten a Ia ciudadania</v>
      </c>
      <c r="D55" s="131" t="str">
        <f>VLOOKUP(E55,[3]Hoja2!A$2:C$82,3,0)</f>
        <v>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v>
      </c>
      <c r="E55" s="132" t="s">
        <v>1026</v>
      </c>
      <c r="F55" s="132" t="s">
        <v>1222</v>
      </c>
      <c r="G55" s="66" t="str">
        <f>VLOOKUP(H55,[3]Hoja1!A$1:G$445,2,0)</f>
        <v>Fluidos y Excrementos</v>
      </c>
      <c r="H55" s="62" t="s">
        <v>98</v>
      </c>
      <c r="I55" s="62" t="s">
        <v>1230</v>
      </c>
      <c r="J55" s="66" t="str">
        <f>VLOOKUP(H55,[3]Hoja1!A$2:G$445,3,0)</f>
        <v>Enfermedades Infectocontagiosas</v>
      </c>
      <c r="K55" s="65" t="s">
        <v>1205</v>
      </c>
      <c r="L55" s="66" t="str">
        <f>VLOOKUP(H55,[3]Hoja1!A$2:G$445,4,0)</f>
        <v>N/A</v>
      </c>
      <c r="M55" s="66" t="str">
        <f>VLOOKUP(H55,[3]Hoja1!A$2:G$445,5,0)</f>
        <v>N/A</v>
      </c>
      <c r="N55" s="65">
        <v>2</v>
      </c>
      <c r="O55" s="63">
        <v>3</v>
      </c>
      <c r="P55" s="63">
        <v>10</v>
      </c>
      <c r="Q55" s="63">
        <f>N55*O55</f>
        <v>6</v>
      </c>
      <c r="R55" s="63">
        <f>P55*Q55</f>
        <v>60</v>
      </c>
      <c r="S55" s="62" t="str">
        <f>IF(Q55=40,"MA-40",IF(Q55=30,"MA-30",IF(Q55=20,"A-20",IF(Q55=10,"A-10",IF(Q55=24,"MA-24",IF(Q55=18,"A-18",IF(Q55=12,"A-12",IF(Q55=6,"M-6",IF(Q55=8,"M-8",IF(Q55=6,"M-6",IF(Q55=4,"B-4",IF(Q55=2,"B-2",))))))))))))</f>
        <v>M-6</v>
      </c>
      <c r="T55" s="64" t="str">
        <f t="shared" si="0"/>
        <v>III</v>
      </c>
      <c r="U55" s="64" t="str">
        <f>IF(T55=0,"",IF(T55="IV","Aceptable",IF(T55="III","Mejorable",IF(T55="II","No Aceptable o Aceptable Con Control Especifico",IF(T55="I","No Aceptable","")))))</f>
        <v>Mejorable</v>
      </c>
      <c r="V55" s="188">
        <v>5</v>
      </c>
      <c r="W55" s="66" t="str">
        <f>VLOOKUP(H55,[3]Hoja1!A$2:G$445,6,0)</f>
        <v>Posibles enfermedades</v>
      </c>
      <c r="X55" s="65"/>
      <c r="Y55" s="65"/>
      <c r="Z55" s="65"/>
      <c r="AA55" s="66"/>
      <c r="AB55" s="66" t="str">
        <f>VLOOKUP(H55,[3]Hoja1!A$2:G$445,7,0)</f>
        <v xml:space="preserve">Riesgo Biológico, Autocuidado y/o Uso y manejo adecuado de E.P.P.
</v>
      </c>
      <c r="AC55" s="133" t="s">
        <v>1252</v>
      </c>
      <c r="AD55" s="186" t="s">
        <v>1207</v>
      </c>
    </row>
    <row r="56" spans="1:30" ht="39" thickBot="1">
      <c r="A56" s="184"/>
      <c r="B56" s="184"/>
      <c r="C56" s="130"/>
      <c r="D56" s="131"/>
      <c r="E56" s="132"/>
      <c r="F56" s="132"/>
      <c r="G56" s="71" t="str">
        <f>VLOOKUP(H56,[3]Hoja1!A$1:G$445,2,0)</f>
        <v>Modeduras</v>
      </c>
      <c r="H56" s="67" t="s">
        <v>79</v>
      </c>
      <c r="I56" s="67" t="s">
        <v>1230</v>
      </c>
      <c r="J56" s="71" t="str">
        <f>VLOOKUP(H56,[3]Hoja1!A$2:G$445,3,0)</f>
        <v>Lesiones, tejidos, muerte, enfermedades infectocontagiosas</v>
      </c>
      <c r="K56" s="70" t="s">
        <v>1205</v>
      </c>
      <c r="L56" s="71" t="str">
        <f>VLOOKUP(H56,[3]Hoja1!A$2:G$445,4,0)</f>
        <v>N/A</v>
      </c>
      <c r="M56" s="71" t="str">
        <f>VLOOKUP(H56,[3]Hoja1!A$2:G$445,5,0)</f>
        <v>N/A</v>
      </c>
      <c r="N56" s="70">
        <v>2</v>
      </c>
      <c r="O56" s="68">
        <v>2</v>
      </c>
      <c r="P56" s="68">
        <v>25</v>
      </c>
      <c r="Q56" s="68">
        <f t="shared" ref="Q56:Q83" si="14">N56*O56</f>
        <v>4</v>
      </c>
      <c r="R56" s="68">
        <f t="shared" ref="R56:R83" si="15">P56*Q56</f>
        <v>100</v>
      </c>
      <c r="S56" s="67" t="str">
        <f t="shared" ref="S56:S83" si="16">IF(Q56=40,"MA-40",IF(Q56=30,"MA-30",IF(Q56=20,"A-20",IF(Q56=10,"A-10",IF(Q56=24,"MA-24",IF(Q56=18,"A-18",IF(Q56=12,"A-12",IF(Q56=6,"M-6",IF(Q56=8,"M-8",IF(Q56=6,"M-6",IF(Q56=4,"B-4",IF(Q56=2,"B-2",))))))))))))</f>
        <v>B-4</v>
      </c>
      <c r="T56" s="69" t="str">
        <f t="shared" si="0"/>
        <v>III</v>
      </c>
      <c r="U56" s="69" t="str">
        <f t="shared" ref="U56:U83" si="17">IF(T56=0,"",IF(T56="IV","Aceptable",IF(T56="III","Mejorable",IF(T56="II","No Aceptable o Aceptable Con Control Especifico",IF(T56="I","No Aceptable","")))))</f>
        <v>Mejorable</v>
      </c>
      <c r="V56" s="189"/>
      <c r="W56" s="71" t="str">
        <f>VLOOKUP(H56,[3]Hoja1!A$2:G$445,6,0)</f>
        <v>Posibles enfermedades</v>
      </c>
      <c r="X56" s="70"/>
      <c r="Y56" s="70"/>
      <c r="Z56" s="70"/>
      <c r="AA56" s="71"/>
      <c r="AB56" s="71" t="str">
        <f>VLOOKUP(H56,[3]Hoja1!A$2:G$445,7,0)</f>
        <v xml:space="preserve">Riesgo Biológico, Autocuidado y/o Uso y manejo adecuado de E.P.P.
</v>
      </c>
      <c r="AC56" s="134"/>
      <c r="AD56" s="187"/>
    </row>
    <row r="57" spans="1:30" ht="39" thickBot="1">
      <c r="A57" s="184"/>
      <c r="B57" s="184"/>
      <c r="C57" s="130"/>
      <c r="D57" s="131"/>
      <c r="E57" s="132"/>
      <c r="F57" s="132"/>
      <c r="G57" s="71" t="str">
        <f>VLOOKUP(H57,[3]Hoja1!A$1:G$445,2,0)</f>
        <v>Parásitos</v>
      </c>
      <c r="H57" s="67" t="s">
        <v>105</v>
      </c>
      <c r="I57" s="67" t="s">
        <v>1230</v>
      </c>
      <c r="J57" s="71" t="str">
        <f>VLOOKUP(H57,[3]Hoja1!A$2:G$445,3,0)</f>
        <v>Lesiones, infecciones parasitarias</v>
      </c>
      <c r="K57" s="70" t="s">
        <v>1205</v>
      </c>
      <c r="L57" s="71" t="str">
        <f>VLOOKUP(H57,[3]Hoja1!A$2:G$445,4,0)</f>
        <v>N/A</v>
      </c>
      <c r="M57" s="71" t="str">
        <f>VLOOKUP(H57,[3]Hoja1!A$2:G$445,5,0)</f>
        <v>N/A</v>
      </c>
      <c r="N57" s="70">
        <v>2</v>
      </c>
      <c r="O57" s="68">
        <v>1</v>
      </c>
      <c r="P57" s="68">
        <v>25</v>
      </c>
      <c r="Q57" s="68">
        <f t="shared" si="14"/>
        <v>2</v>
      </c>
      <c r="R57" s="68">
        <f t="shared" si="15"/>
        <v>50</v>
      </c>
      <c r="S57" s="67" t="str">
        <f t="shared" si="16"/>
        <v>B-2</v>
      </c>
      <c r="T57" s="69" t="str">
        <f t="shared" si="0"/>
        <v>III</v>
      </c>
      <c r="U57" s="69" t="str">
        <f t="shared" si="17"/>
        <v>Mejorable</v>
      </c>
      <c r="V57" s="189"/>
      <c r="W57" s="71" t="str">
        <f>VLOOKUP(H57,[3]Hoja1!A$2:G$445,6,0)</f>
        <v>Enfermedades Parasitarias</v>
      </c>
      <c r="X57" s="70"/>
      <c r="Y57" s="70"/>
      <c r="Z57" s="70"/>
      <c r="AA57" s="71"/>
      <c r="AB57" s="71" t="str">
        <f>VLOOKUP(H57,[3]Hoja1!A$2:G$445,7,0)</f>
        <v xml:space="preserve">Riesgo Biológico, Autocuidado y/o Uso y manejo adecuado de E.P.P.
</v>
      </c>
      <c r="AC57" s="134"/>
      <c r="AD57" s="187"/>
    </row>
    <row r="58" spans="1:30" ht="51.75" thickBot="1">
      <c r="A58" s="184"/>
      <c r="B58" s="184"/>
      <c r="C58" s="130"/>
      <c r="D58" s="131"/>
      <c r="E58" s="132"/>
      <c r="F58" s="132"/>
      <c r="G58" s="71" t="str">
        <f>VLOOKUP(H58,[3]Hoja1!A$1:G$445,2,0)</f>
        <v>Bacteria</v>
      </c>
      <c r="H58" s="67" t="s">
        <v>108</v>
      </c>
      <c r="I58" s="67" t="s">
        <v>1230</v>
      </c>
      <c r="J58" s="71" t="str">
        <f>VLOOKUP(H58,[3]Hoja1!A$2:G$445,3,0)</f>
        <v>Infecciones producidas por Bacterianas</v>
      </c>
      <c r="K58" s="70" t="s">
        <v>1205</v>
      </c>
      <c r="L58" s="71" t="str">
        <f>VLOOKUP(H58,[3]Hoja1!A$2:G$445,4,0)</f>
        <v>Inspecciones planeadas e inspecciones no planeadas, procedimientos de programas de seguridad y salud en el trabajo</v>
      </c>
      <c r="M58" s="71" t="str">
        <f>VLOOKUP(H58,[3]Hoja1!A$2:G$445,5,0)</f>
        <v>Programa de vacunación, bota pantalon, overol, guantes, tapabocas, mascarillas con filtos</v>
      </c>
      <c r="N58" s="70">
        <v>2</v>
      </c>
      <c r="O58" s="68">
        <v>3</v>
      </c>
      <c r="P58" s="68">
        <v>10</v>
      </c>
      <c r="Q58" s="68">
        <f t="shared" si="14"/>
        <v>6</v>
      </c>
      <c r="R58" s="68">
        <f t="shared" si="15"/>
        <v>60</v>
      </c>
      <c r="S58" s="67" t="str">
        <f t="shared" si="16"/>
        <v>M-6</v>
      </c>
      <c r="T58" s="69" t="str">
        <f t="shared" si="0"/>
        <v>III</v>
      </c>
      <c r="U58" s="69" t="str">
        <f t="shared" si="17"/>
        <v>Mejorable</v>
      </c>
      <c r="V58" s="189"/>
      <c r="W58" s="71" t="str">
        <f>VLOOKUP(H58,[3]Hoja1!A$2:G$445,6,0)</f>
        <v xml:space="preserve">Enfermedades Infectocontagiosas
</v>
      </c>
      <c r="X58" s="70"/>
      <c r="Y58" s="70"/>
      <c r="Z58" s="70"/>
      <c r="AA58" s="71"/>
      <c r="AB58" s="71" t="str">
        <f>VLOOKUP(H58,[3]Hoja1!A$2:G$445,7,0)</f>
        <v xml:space="preserve">Riesgo Biológico, Autocuidado y/o Uso y manejo adecuado de E.P.P.
</v>
      </c>
      <c r="AC58" s="134"/>
      <c r="AD58" s="187"/>
    </row>
    <row r="59" spans="1:30" ht="51.75" thickBot="1">
      <c r="A59" s="184"/>
      <c r="B59" s="184"/>
      <c r="C59" s="130"/>
      <c r="D59" s="131"/>
      <c r="E59" s="132"/>
      <c r="F59" s="132"/>
      <c r="G59" s="71" t="str">
        <f>VLOOKUP(H59,[3]Hoja1!A$1:G$445,2,0)</f>
        <v>Hongos</v>
      </c>
      <c r="H59" s="67" t="s">
        <v>117</v>
      </c>
      <c r="I59" s="67" t="s">
        <v>1230</v>
      </c>
      <c r="J59" s="71" t="str">
        <f>VLOOKUP(H59,[3]Hoja1!A$2:G$445,3,0)</f>
        <v>Micosis</v>
      </c>
      <c r="K59" s="70" t="s">
        <v>1205</v>
      </c>
      <c r="L59" s="71" t="str">
        <f>VLOOKUP(H59,[3]Hoja1!A$2:G$445,4,0)</f>
        <v>Inspecciones planeadas e inspecciones no planeadas, procedimientos de programas de seguridad y salud en el trabajo</v>
      </c>
      <c r="M59" s="71" t="str">
        <f>VLOOKUP(H59,[3]Hoja1!A$2:G$445,5,0)</f>
        <v>Programa de vacunación, éxamenes periódicos</v>
      </c>
      <c r="N59" s="70">
        <v>2</v>
      </c>
      <c r="O59" s="68">
        <v>2</v>
      </c>
      <c r="P59" s="68">
        <v>25</v>
      </c>
      <c r="Q59" s="68">
        <f t="shared" si="14"/>
        <v>4</v>
      </c>
      <c r="R59" s="68">
        <f t="shared" si="15"/>
        <v>100</v>
      </c>
      <c r="S59" s="67" t="str">
        <f t="shared" si="16"/>
        <v>B-4</v>
      </c>
      <c r="T59" s="69" t="str">
        <f t="shared" si="0"/>
        <v>III</v>
      </c>
      <c r="U59" s="69" t="str">
        <f t="shared" si="17"/>
        <v>Mejorable</v>
      </c>
      <c r="V59" s="189"/>
      <c r="W59" s="71" t="str">
        <f>VLOOKUP(H59,[3]Hoja1!A$2:G$445,6,0)</f>
        <v>Micosis</v>
      </c>
      <c r="X59" s="70"/>
      <c r="Y59" s="70"/>
      <c r="Z59" s="70"/>
      <c r="AA59" s="71"/>
      <c r="AB59" s="71" t="str">
        <f>VLOOKUP(H59,[3]Hoja1!A$2:G$445,7,0)</f>
        <v xml:space="preserve">Riesgo Biológico, Autocuidado y/o Uso y manejo adecuado de E.P.P.
</v>
      </c>
      <c r="AC59" s="134"/>
      <c r="AD59" s="187"/>
    </row>
    <row r="60" spans="1:30" ht="51.75" thickBot="1">
      <c r="A60" s="184"/>
      <c r="B60" s="184"/>
      <c r="C60" s="130"/>
      <c r="D60" s="131"/>
      <c r="E60" s="132"/>
      <c r="F60" s="132"/>
      <c r="G60" s="71" t="str">
        <f>VLOOKUP(H60,[3]Hoja1!A$1:G$445,2,0)</f>
        <v>Virus</v>
      </c>
      <c r="H60" s="67" t="s">
        <v>120</v>
      </c>
      <c r="I60" s="67" t="s">
        <v>1230</v>
      </c>
      <c r="J60" s="71" t="str">
        <f>VLOOKUP(H60,[3]Hoja1!A$2:G$445,3,0)</f>
        <v>Infecciones Virales</v>
      </c>
      <c r="K60" s="70" t="s">
        <v>1205</v>
      </c>
      <c r="L60" s="71" t="str">
        <f>VLOOKUP(H60,[3]Hoja1!A$2:G$445,4,0)</f>
        <v>Inspecciones planeadas e inspecciones no planeadas, procedimientos de programas de seguridad y salud en el trabajo</v>
      </c>
      <c r="M60" s="71" t="str">
        <f>VLOOKUP(H60,[3]Hoja1!A$2:G$445,5,0)</f>
        <v>Programa de vacunación, bota pantalon, overol, guantes, tapabocas, mascarillas con filtos</v>
      </c>
      <c r="N60" s="70">
        <v>2</v>
      </c>
      <c r="O60" s="68">
        <v>2</v>
      </c>
      <c r="P60" s="68">
        <v>10</v>
      </c>
      <c r="Q60" s="68">
        <f t="shared" si="14"/>
        <v>4</v>
      </c>
      <c r="R60" s="68">
        <f t="shared" si="15"/>
        <v>40</v>
      </c>
      <c r="S60" s="67" t="str">
        <f t="shared" si="16"/>
        <v>B-4</v>
      </c>
      <c r="T60" s="69" t="str">
        <f t="shared" si="0"/>
        <v>III</v>
      </c>
      <c r="U60" s="69" t="str">
        <f t="shared" si="17"/>
        <v>Mejorable</v>
      </c>
      <c r="V60" s="189"/>
      <c r="W60" s="71" t="str">
        <f>VLOOKUP(H60,[3]Hoja1!A$2:G$445,6,0)</f>
        <v xml:space="preserve">Enfermedades Infectocontagiosas
</v>
      </c>
      <c r="X60" s="70"/>
      <c r="Y60" s="70"/>
      <c r="Z60" s="70"/>
      <c r="AA60" s="71"/>
      <c r="AB60" s="71" t="str">
        <f>VLOOKUP(H60,[3]Hoja1!A$2:G$445,7,0)</f>
        <v xml:space="preserve">Riesgo Biológico, Autocuidado y/o Uso y manejo adecuado de E.P.P.
</v>
      </c>
      <c r="AC60" s="134"/>
      <c r="AD60" s="187"/>
    </row>
    <row r="61" spans="1:30" ht="51.75" thickBot="1">
      <c r="A61" s="184"/>
      <c r="B61" s="184"/>
      <c r="C61" s="130"/>
      <c r="D61" s="131"/>
      <c r="E61" s="132"/>
      <c r="F61" s="132"/>
      <c r="G61" s="71" t="str">
        <f>VLOOKUP(H61,[3]Hoja1!A$1:G$445,2,0)</f>
        <v>AUSENCIA O EXCESO DE LUZ EN UN AMBIENTE</v>
      </c>
      <c r="H61" s="67" t="s">
        <v>155</v>
      </c>
      <c r="I61" s="67" t="s">
        <v>1237</v>
      </c>
      <c r="J61" s="71" t="str">
        <f>VLOOKUP(H61,[3]Hoja1!A$2:G$445,3,0)</f>
        <v>DISMINUCIÓN AGUDEZA VISUAL, CANSANCIO VISUAL</v>
      </c>
      <c r="K61" s="70" t="s">
        <v>1205</v>
      </c>
      <c r="L61" s="71" t="str">
        <f>VLOOKUP(H61,[3]Hoja1!A$2:G$445,4,0)</f>
        <v>Inspecciones planeadas e inspecciones no planeadas, procedimientos de programas de seguridad y salud en el trabajo</v>
      </c>
      <c r="M61" s="71" t="str">
        <f>VLOOKUP(H61,[3]Hoja1!A$2:G$445,5,0)</f>
        <v>N/A</v>
      </c>
      <c r="N61" s="70">
        <v>2</v>
      </c>
      <c r="O61" s="68">
        <v>2</v>
      </c>
      <c r="P61" s="68">
        <v>10</v>
      </c>
      <c r="Q61" s="68">
        <f t="shared" si="14"/>
        <v>4</v>
      </c>
      <c r="R61" s="68">
        <f t="shared" si="15"/>
        <v>40</v>
      </c>
      <c r="S61" s="67" t="str">
        <f t="shared" si="16"/>
        <v>B-4</v>
      </c>
      <c r="T61" s="69" t="str">
        <f t="shared" si="0"/>
        <v>III</v>
      </c>
      <c r="U61" s="69" t="str">
        <f t="shared" si="17"/>
        <v>Mejorable</v>
      </c>
      <c r="V61" s="189"/>
      <c r="W61" s="71" t="str">
        <f>VLOOKUP(H61,[3]Hoja1!A$2:G$445,6,0)</f>
        <v>DISMINUCIÓN AGUDEZA VISUAL</v>
      </c>
      <c r="X61" s="70"/>
      <c r="Y61" s="70"/>
      <c r="Z61" s="70"/>
      <c r="AA61" s="71" t="s">
        <v>1253</v>
      </c>
      <c r="AB61" s="71" t="str">
        <f>VLOOKUP(H61,[3]Hoja1!A$2:G$445,7,0)</f>
        <v>N/A</v>
      </c>
      <c r="AC61" s="70" t="s">
        <v>32</v>
      </c>
      <c r="AD61" s="187"/>
    </row>
    <row r="62" spans="1:30" ht="51.75" thickBot="1">
      <c r="A62" s="184"/>
      <c r="B62" s="184"/>
      <c r="C62" s="130"/>
      <c r="D62" s="131"/>
      <c r="E62" s="132"/>
      <c r="F62" s="132"/>
      <c r="G62" s="71" t="str">
        <f>VLOOKUP(H62,[3]Hoja1!A$1:G$445,2,0)</f>
        <v>INFRAROJA, ULTRAVIOLETA, VISIBLE, RADIOFRECUENCIA, MICROONDAS, LASER</v>
      </c>
      <c r="H62" s="67" t="s">
        <v>67</v>
      </c>
      <c r="I62" s="67" t="s">
        <v>1237</v>
      </c>
      <c r="J62" s="71" t="str">
        <f>VLOOKUP(H62,[3]Hoja1!A$2:G$445,3,0)</f>
        <v>CÁNCER, LESIONES DÉRMICAS Y OCULARES</v>
      </c>
      <c r="K62" s="70" t="s">
        <v>1205</v>
      </c>
      <c r="L62" s="71" t="str">
        <f>VLOOKUP(H62,[3]Hoja1!A$2:G$445,4,0)</f>
        <v>Inspecciones planeadas e inspecciones no planeadas, procedimientos de programas de seguridad y salud en el trabajo</v>
      </c>
      <c r="M62" s="71" t="str">
        <f>VLOOKUP(H62,[3]Hoja1!A$2:G$445,5,0)</f>
        <v>PROGRAMA BLOQUEADOR SOLAR</v>
      </c>
      <c r="N62" s="70">
        <v>2</v>
      </c>
      <c r="O62" s="68">
        <v>3</v>
      </c>
      <c r="P62" s="68">
        <v>10</v>
      </c>
      <c r="Q62" s="68">
        <f t="shared" si="14"/>
        <v>6</v>
      </c>
      <c r="R62" s="68">
        <f t="shared" si="15"/>
        <v>60</v>
      </c>
      <c r="S62" s="67" t="str">
        <f t="shared" si="16"/>
        <v>M-6</v>
      </c>
      <c r="T62" s="69" t="str">
        <f t="shared" si="0"/>
        <v>III</v>
      </c>
      <c r="U62" s="69" t="str">
        <f t="shared" si="17"/>
        <v>Mejorable</v>
      </c>
      <c r="V62" s="189"/>
      <c r="W62" s="71" t="str">
        <f>VLOOKUP(H62,[3]Hoja1!A$2:G$445,6,0)</f>
        <v>CÁNCER</v>
      </c>
      <c r="X62" s="70"/>
      <c r="Y62" s="70"/>
      <c r="Z62" s="70"/>
      <c r="AA62" s="71"/>
      <c r="AB62" s="71" t="str">
        <f>VLOOKUP(H62,[3]Hoja1!A$2:G$445,7,0)</f>
        <v>N/A</v>
      </c>
      <c r="AC62" s="70" t="s">
        <v>1254</v>
      </c>
      <c r="AD62" s="187"/>
    </row>
    <row r="63" spans="1:30" ht="90" thickBot="1">
      <c r="A63" s="184"/>
      <c r="B63" s="184"/>
      <c r="C63" s="130"/>
      <c r="D63" s="131"/>
      <c r="E63" s="132"/>
      <c r="F63" s="132"/>
      <c r="G63" s="71" t="str">
        <f>VLOOKUP(H63,[3]Hoja1!A$1:G$445,2,0)</f>
        <v>MAQUINARIA O EQUIPO</v>
      </c>
      <c r="H63" s="67" t="s">
        <v>164</v>
      </c>
      <c r="I63" s="67" t="s">
        <v>1237</v>
      </c>
      <c r="J63" s="71" t="str">
        <f>VLOOKUP(H63,[3]Hoja1!A$2:G$445,3,0)</f>
        <v>SORDERA, ESTRÉS, HIPOACUSIA, CEFALA,IRRITABILIDAD</v>
      </c>
      <c r="K63" s="70" t="s">
        <v>1205</v>
      </c>
      <c r="L63" s="71" t="str">
        <f>VLOOKUP(H63,[3]Hoja1!A$2:G$445,4,0)</f>
        <v>Inspecciones planeadas e inspecciones no planeadas, procedimientos de programas de seguridad y salud en el trabajo</v>
      </c>
      <c r="M63" s="71" t="str">
        <f>VLOOKUP(H63,[3]Hoja1!A$2:G$445,5,0)</f>
        <v>PVE RUIDO</v>
      </c>
      <c r="N63" s="70">
        <v>2</v>
      </c>
      <c r="O63" s="68">
        <v>3</v>
      </c>
      <c r="P63" s="68">
        <v>10</v>
      </c>
      <c r="Q63" s="68">
        <f t="shared" si="14"/>
        <v>6</v>
      </c>
      <c r="R63" s="68">
        <f t="shared" si="15"/>
        <v>60</v>
      </c>
      <c r="S63" s="67" t="str">
        <f t="shared" si="16"/>
        <v>M-6</v>
      </c>
      <c r="T63" s="69" t="str">
        <f t="shared" si="0"/>
        <v>III</v>
      </c>
      <c r="U63" s="69" t="str">
        <f t="shared" si="17"/>
        <v>Mejorable</v>
      </c>
      <c r="V63" s="189"/>
      <c r="W63" s="71" t="str">
        <f>VLOOKUP(H63,[3]Hoja1!A$2:G$445,6,0)</f>
        <v>SORDERA</v>
      </c>
      <c r="X63" s="70"/>
      <c r="Y63" s="70"/>
      <c r="Z63" s="70"/>
      <c r="AA63" s="71" t="s">
        <v>1255</v>
      </c>
      <c r="AB63" s="71" t="str">
        <f>VLOOKUP(H63,[3]Hoja1!A$2:G$445,7,0)</f>
        <v>USO DE EPP</v>
      </c>
      <c r="AC63" s="70" t="s">
        <v>1256</v>
      </c>
      <c r="AD63" s="187"/>
    </row>
    <row r="64" spans="1:30" ht="51.75" thickBot="1">
      <c r="A64" s="184"/>
      <c r="B64" s="184"/>
      <c r="C64" s="130"/>
      <c r="D64" s="131"/>
      <c r="E64" s="132"/>
      <c r="F64" s="132"/>
      <c r="G64" s="71" t="str">
        <f>VLOOKUP(H64,[3]Hoja1!A$1:G$445,2,0)</f>
        <v>ENERGÍA TÉRMICA, CAMBIO DE TEMPERATURA DURANTE LOS RECORRIDOS</v>
      </c>
      <c r="H64" s="67" t="s">
        <v>174</v>
      </c>
      <c r="I64" s="67" t="s">
        <v>1237</v>
      </c>
      <c r="J64" s="71" t="str">
        <f>VLOOKUP(H64,[3]Hoja1!A$2:G$445,3,0)</f>
        <v xml:space="preserve"> HIPOTERMIA</v>
      </c>
      <c r="K64" s="70" t="s">
        <v>1205</v>
      </c>
      <c r="L64" s="71" t="str">
        <f>VLOOKUP(H64,[3]Hoja1!A$2:G$445,4,0)</f>
        <v>Inspecciones planeadas e inspecciones no planeadas, procedimientos de programas de seguridad y salud en el trabajo</v>
      </c>
      <c r="M64" s="71" t="str">
        <f>VLOOKUP(H64,[3]Hoja1!A$2:G$445,5,0)</f>
        <v>EPP OVEROLES TERMICOS</v>
      </c>
      <c r="N64" s="70">
        <v>2</v>
      </c>
      <c r="O64" s="68">
        <v>1</v>
      </c>
      <c r="P64" s="68">
        <v>10</v>
      </c>
      <c r="Q64" s="68">
        <f t="shared" si="14"/>
        <v>2</v>
      </c>
      <c r="R64" s="68">
        <f t="shared" si="15"/>
        <v>20</v>
      </c>
      <c r="S64" s="67" t="str">
        <f t="shared" si="16"/>
        <v>B-2</v>
      </c>
      <c r="T64" s="69" t="str">
        <f t="shared" si="0"/>
        <v>IV</v>
      </c>
      <c r="U64" s="69" t="str">
        <f t="shared" si="17"/>
        <v>Aceptable</v>
      </c>
      <c r="V64" s="189"/>
      <c r="W64" s="71" t="str">
        <f>VLOOKUP(H64,[3]Hoja1!A$2:G$445,6,0)</f>
        <v xml:space="preserve"> HIPOTERMIA</v>
      </c>
      <c r="X64" s="70"/>
      <c r="Y64" s="70"/>
      <c r="Z64" s="70"/>
      <c r="AA64" s="71"/>
      <c r="AB64" s="71" t="str">
        <f>VLOOKUP(H64,[3]Hoja1!A$2:G$445,7,0)</f>
        <v>N/A</v>
      </c>
      <c r="AC64" s="70" t="s">
        <v>1257</v>
      </c>
      <c r="AD64" s="187"/>
    </row>
    <row r="65" spans="1:30" ht="64.5" thickBot="1">
      <c r="A65" s="184"/>
      <c r="B65" s="184"/>
      <c r="C65" s="130"/>
      <c r="D65" s="131"/>
      <c r="E65" s="132"/>
      <c r="F65" s="132"/>
      <c r="G65" s="71" t="str">
        <f>VLOOKUP(H65,[3]Hoja1!A$1:G$445,2,0)</f>
        <v>MAQUINARIA O EQUIPO</v>
      </c>
      <c r="H65" s="67" t="s">
        <v>177</v>
      </c>
      <c r="I65" s="67" t="s">
        <v>1237</v>
      </c>
      <c r="J65" s="71" t="str">
        <f>VLOOKUP(H65,[3]Hoja1!A$2:G$445,3,0)</f>
        <v>LESIONES  OSTEOMUSCULARES,  LESIONES OSTEOARTICULARES, SÍNTOMAS NEUROLÓGICOS</v>
      </c>
      <c r="K65" s="70" t="s">
        <v>1205</v>
      </c>
      <c r="L65" s="71" t="str">
        <f>VLOOKUP(H65,[3]Hoja1!A$2:G$445,4,0)</f>
        <v>Inspecciones planeadas e inspecciones no planeadas, procedimientos de programas de seguridad y salud en el trabajo</v>
      </c>
      <c r="M65" s="71" t="str">
        <f>VLOOKUP(H65,[3]Hoja1!A$2:G$445,5,0)</f>
        <v>PVE RUIDO</v>
      </c>
      <c r="N65" s="70">
        <v>2</v>
      </c>
      <c r="O65" s="68">
        <v>2</v>
      </c>
      <c r="P65" s="68">
        <v>10</v>
      </c>
      <c r="Q65" s="68">
        <f t="shared" si="14"/>
        <v>4</v>
      </c>
      <c r="R65" s="68">
        <f t="shared" si="15"/>
        <v>40</v>
      </c>
      <c r="S65" s="67" t="str">
        <f t="shared" si="16"/>
        <v>B-4</v>
      </c>
      <c r="T65" s="69" t="str">
        <f t="shared" si="0"/>
        <v>III</v>
      </c>
      <c r="U65" s="69" t="str">
        <f t="shared" si="17"/>
        <v>Mejorable</v>
      </c>
      <c r="V65" s="189"/>
      <c r="W65" s="71" t="str">
        <f>VLOOKUP(H65,[3]Hoja1!A$2:G$445,6,0)</f>
        <v>SÍNTOMAS NEUROLÓGICOS</v>
      </c>
      <c r="X65" s="70"/>
      <c r="Y65" s="70"/>
      <c r="Z65" s="70"/>
      <c r="AA65" s="71"/>
      <c r="AB65" s="71" t="str">
        <f>VLOOKUP(H65,[3]Hoja1!A$2:G$445,7,0)</f>
        <v>N/A</v>
      </c>
      <c r="AC65" s="70" t="s">
        <v>1258</v>
      </c>
      <c r="AD65" s="187"/>
    </row>
    <row r="66" spans="1:30" ht="51.75" thickBot="1">
      <c r="A66" s="184"/>
      <c r="B66" s="184"/>
      <c r="C66" s="130"/>
      <c r="D66" s="131"/>
      <c r="E66" s="132"/>
      <c r="F66" s="132"/>
      <c r="G66" s="71" t="str">
        <f>VLOOKUP(H66,[3]Hoja1!A$1:G$445,2,0)</f>
        <v>GASES Y VAPORES</v>
      </c>
      <c r="H66" s="67" t="s">
        <v>250</v>
      </c>
      <c r="I66" s="67" t="s">
        <v>1289</v>
      </c>
      <c r="J66" s="71" t="str">
        <f>VLOOKUP(H66,[3]Hoja1!A$2:G$445,3,0)</f>
        <v xml:space="preserve"> LESIONES EN LA PIEL, IRRITACIÓN EN VÍAS  RESPIRATORIAS, MUERTE</v>
      </c>
      <c r="K66" s="70" t="s">
        <v>1205</v>
      </c>
      <c r="L66" s="71" t="str">
        <f>VLOOKUP(H66,[3]Hoja1!A$2:G$445,4,0)</f>
        <v>Inspecciones planeadas e inspecciones no planeadas, procedimientos de programas de seguridad y salud en el trabajo</v>
      </c>
      <c r="M66" s="71" t="str">
        <f>VLOOKUP(H66,[3]Hoja1!A$2:G$445,5,0)</f>
        <v>EPP TAPABOCAS, CARETAS CON FILTROS</v>
      </c>
      <c r="N66" s="70">
        <v>2</v>
      </c>
      <c r="O66" s="68">
        <v>2</v>
      </c>
      <c r="P66" s="68">
        <v>10</v>
      </c>
      <c r="Q66" s="68">
        <f t="shared" si="14"/>
        <v>4</v>
      </c>
      <c r="R66" s="68">
        <f t="shared" si="15"/>
        <v>40</v>
      </c>
      <c r="S66" s="67" t="str">
        <f t="shared" si="16"/>
        <v>B-4</v>
      </c>
      <c r="T66" s="69" t="str">
        <f t="shared" si="0"/>
        <v>III</v>
      </c>
      <c r="U66" s="69" t="str">
        <f t="shared" si="17"/>
        <v>Mejorable</v>
      </c>
      <c r="V66" s="189"/>
      <c r="W66" s="71" t="str">
        <f>VLOOKUP(H66,[3]Hoja1!A$2:G$445,6,0)</f>
        <v xml:space="preserve"> MUERTE</v>
      </c>
      <c r="X66" s="70"/>
      <c r="Y66" s="70"/>
      <c r="Z66" s="70"/>
      <c r="AA66" s="71"/>
      <c r="AB66" s="71" t="str">
        <f>VLOOKUP(H66,[3]Hoja1!A$2:G$445,7,0)</f>
        <v>USO Y MANEJO ADECUADO DE E.P.P.</v>
      </c>
      <c r="AC66" s="134" t="s">
        <v>1256</v>
      </c>
      <c r="AD66" s="187"/>
    </row>
    <row r="67" spans="1:30" ht="51.75" thickBot="1">
      <c r="A67" s="184"/>
      <c r="B67" s="184"/>
      <c r="C67" s="130"/>
      <c r="D67" s="131"/>
      <c r="E67" s="132"/>
      <c r="F67" s="132"/>
      <c r="G67" s="71" t="str">
        <f>VLOOKUP(H67,[3]Hoja1!A$1:G$445,2,0)</f>
        <v>MATERIAL PARTICULADO</v>
      </c>
      <c r="H67" s="67" t="s">
        <v>269</v>
      </c>
      <c r="I67" s="67" t="s">
        <v>1289</v>
      </c>
      <c r="J67" s="71" t="str">
        <f>VLOOKUP(H67,[3]Hoja1!A$2:G$445,3,0)</f>
        <v>NEUMOCONIOSIS, BRONQUITIS, ASMA, SILICOSIS</v>
      </c>
      <c r="K67" s="70" t="s">
        <v>1205</v>
      </c>
      <c r="L67" s="71" t="str">
        <f>VLOOKUP(H67,[3]Hoja1!A$2:G$445,4,0)</f>
        <v>Inspecciones planeadas e inspecciones no planeadas, procedimientos de programas de seguridad y salud en el trabajo</v>
      </c>
      <c r="M67" s="71" t="str">
        <f>VLOOKUP(H67,[3]Hoja1!A$2:G$445,5,0)</f>
        <v>EPP MASCARILLAS Y FILTROS</v>
      </c>
      <c r="N67" s="70">
        <v>2</v>
      </c>
      <c r="O67" s="68">
        <v>3</v>
      </c>
      <c r="P67" s="68">
        <v>10</v>
      </c>
      <c r="Q67" s="68">
        <f t="shared" si="14"/>
        <v>6</v>
      </c>
      <c r="R67" s="68">
        <f t="shared" si="15"/>
        <v>60</v>
      </c>
      <c r="S67" s="67" t="str">
        <f t="shared" si="16"/>
        <v>M-6</v>
      </c>
      <c r="T67" s="69" t="str">
        <f t="shared" si="0"/>
        <v>III</v>
      </c>
      <c r="U67" s="69" t="str">
        <f t="shared" si="17"/>
        <v>Mejorable</v>
      </c>
      <c r="V67" s="189"/>
      <c r="W67" s="71" t="str">
        <f>VLOOKUP(H67,[3]Hoja1!A$2:G$445,6,0)</f>
        <v>NEUMOCONIOSIS</v>
      </c>
      <c r="X67" s="70"/>
      <c r="Y67" s="70"/>
      <c r="Z67" s="70"/>
      <c r="AA67" s="71"/>
      <c r="AB67" s="71" t="str">
        <f>VLOOKUP(H67,[3]Hoja1!A$2:G$445,7,0)</f>
        <v>USO Y MANEJO DE LOS EPP</v>
      </c>
      <c r="AC67" s="134"/>
      <c r="AD67" s="187"/>
    </row>
    <row r="68" spans="1:30" ht="51.75" thickBot="1">
      <c r="A68" s="184"/>
      <c r="B68" s="184"/>
      <c r="C68" s="130"/>
      <c r="D68" s="131"/>
      <c r="E68" s="132"/>
      <c r="F68" s="132"/>
      <c r="G68" s="71" t="str">
        <f>VLOOKUP(H68,[3]Hoja1!A$1:G$445,2,0)</f>
        <v xml:space="preserve">POLVOS INORGÁNICOS </v>
      </c>
      <c r="H68" s="67" t="s">
        <v>274</v>
      </c>
      <c r="I68" s="67" t="s">
        <v>1289</v>
      </c>
      <c r="J68" s="71" t="str">
        <f>VLOOKUP(H68,[3]Hoja1!A$2:G$445,3,0)</f>
        <v xml:space="preserve">ASMA,GRIPA, NEUMOCONIOSIS </v>
      </c>
      <c r="K68" s="70" t="s">
        <v>1205</v>
      </c>
      <c r="L68" s="71" t="str">
        <f>VLOOKUP(H68,[3]Hoja1!A$2:G$445,4,0)</f>
        <v>Inspecciones planeadas e inspecciones no planeadas, procedimientos de programas de seguridad y salud en el trabajo</v>
      </c>
      <c r="M68" s="71" t="str">
        <f>VLOOKUP(H68,[3]Hoja1!A$2:G$445,5,0)</f>
        <v>EPP MASCARILLAS Y FILTROS</v>
      </c>
      <c r="N68" s="70">
        <v>2</v>
      </c>
      <c r="O68" s="68">
        <v>2</v>
      </c>
      <c r="P68" s="68">
        <v>10</v>
      </c>
      <c r="Q68" s="68">
        <f t="shared" si="14"/>
        <v>4</v>
      </c>
      <c r="R68" s="68">
        <f t="shared" si="15"/>
        <v>40</v>
      </c>
      <c r="S68" s="67" t="str">
        <f t="shared" si="16"/>
        <v>B-4</v>
      </c>
      <c r="T68" s="69" t="str">
        <f t="shared" si="0"/>
        <v>III</v>
      </c>
      <c r="U68" s="69" t="str">
        <f t="shared" si="17"/>
        <v>Mejorable</v>
      </c>
      <c r="V68" s="189"/>
      <c r="W68" s="71" t="str">
        <f>VLOOKUP(H68,[3]Hoja1!A$2:G$445,6,0)</f>
        <v>NEUMOCONIOSIS</v>
      </c>
      <c r="X68" s="70"/>
      <c r="Y68" s="70"/>
      <c r="Z68" s="70"/>
      <c r="AA68" s="71"/>
      <c r="AB68" s="71" t="str">
        <f>VLOOKUP(H68,[3]Hoja1!A$2:G$445,7,0)</f>
        <v>LIMPIEZA</v>
      </c>
      <c r="AC68" s="134"/>
      <c r="AD68" s="187"/>
    </row>
    <row r="69" spans="1:30" ht="45" customHeight="1" thickBot="1">
      <c r="A69" s="184"/>
      <c r="B69" s="184"/>
      <c r="C69" s="130"/>
      <c r="D69" s="131"/>
      <c r="E69" s="132"/>
      <c r="F69" s="132"/>
      <c r="G69" s="71" t="str">
        <f>VLOOKUP(H69,[3]Hoja1!A$1:G$445,2,0)</f>
        <v>NATURALEZA DE LA TAREA</v>
      </c>
      <c r="H69" s="67" t="s">
        <v>76</v>
      </c>
      <c r="I69" s="67" t="s">
        <v>1231</v>
      </c>
      <c r="J69" s="71" t="str">
        <f>VLOOKUP(H69,[3]Hoja1!A$2:G$445,3,0)</f>
        <v>ESTRÉS,  TRANSTORNOS DEL SUEÑO</v>
      </c>
      <c r="K69" s="70" t="s">
        <v>1205</v>
      </c>
      <c r="L69" s="71" t="str">
        <f>VLOOKUP(H69,[3]Hoja1!A$2:G$445,4,0)</f>
        <v>N/A</v>
      </c>
      <c r="M69" s="71" t="str">
        <f>VLOOKUP(H69,[3]Hoja1!A$2:G$445,5,0)</f>
        <v>PVE PSICOSOCIAL</v>
      </c>
      <c r="N69" s="70">
        <v>2</v>
      </c>
      <c r="O69" s="68">
        <v>2</v>
      </c>
      <c r="P69" s="68">
        <v>10</v>
      </c>
      <c r="Q69" s="68">
        <f t="shared" si="14"/>
        <v>4</v>
      </c>
      <c r="R69" s="68">
        <f t="shared" si="15"/>
        <v>40</v>
      </c>
      <c r="S69" s="67" t="str">
        <f t="shared" si="16"/>
        <v>B-4</v>
      </c>
      <c r="T69" s="69" t="str">
        <f t="shared" si="0"/>
        <v>III</v>
      </c>
      <c r="U69" s="69" t="str">
        <f t="shared" si="17"/>
        <v>Mejorable</v>
      </c>
      <c r="V69" s="189"/>
      <c r="W69" s="71" t="str">
        <f>VLOOKUP(H69,[3]Hoja1!A$2:G$445,6,0)</f>
        <v>ESTRÉS</v>
      </c>
      <c r="X69" s="70"/>
      <c r="Y69" s="70"/>
      <c r="Z69" s="70"/>
      <c r="AA69" s="71"/>
      <c r="AB69" s="71" t="str">
        <f>VLOOKUP(H69,[3]Hoja1!A$2:G$445,7,0)</f>
        <v>N/A</v>
      </c>
      <c r="AC69" s="134" t="s">
        <v>1259</v>
      </c>
      <c r="AD69" s="187"/>
    </row>
    <row r="70" spans="1:30" ht="45" customHeight="1" thickBot="1">
      <c r="A70" s="184"/>
      <c r="B70" s="184"/>
      <c r="C70" s="130"/>
      <c r="D70" s="131"/>
      <c r="E70" s="132"/>
      <c r="F70" s="132"/>
      <c r="G70" s="71" t="str">
        <f>VLOOKUP(H70,[3]Hoja1!A$1:G$445,2,0)</f>
        <v xml:space="preserve"> ALTA CONCENTRACIÓN</v>
      </c>
      <c r="H70" s="67" t="s">
        <v>88</v>
      </c>
      <c r="I70" s="67" t="s">
        <v>1231</v>
      </c>
      <c r="J70" s="71" t="str">
        <f>VLOOKUP(H70,[3]Hoja1!A$2:G$445,3,0)</f>
        <v>ESTRÉS, DEPRESIÓN, TRANSTORNOS DEL SUEÑO, AUSENCIA DE ATENCIÓN</v>
      </c>
      <c r="K70" s="70" t="s">
        <v>1205</v>
      </c>
      <c r="L70" s="71" t="str">
        <f>VLOOKUP(H70,[3]Hoja1!A$2:G$445,4,0)</f>
        <v>N/A</v>
      </c>
      <c r="M70" s="71" t="str">
        <f>VLOOKUP(H70,[3]Hoja1!A$2:G$445,5,0)</f>
        <v>PVE PSICOSOCIAL</v>
      </c>
      <c r="N70" s="70">
        <v>2</v>
      </c>
      <c r="O70" s="68">
        <v>1</v>
      </c>
      <c r="P70" s="68">
        <v>10</v>
      </c>
      <c r="Q70" s="68">
        <f t="shared" si="14"/>
        <v>2</v>
      </c>
      <c r="R70" s="68">
        <f t="shared" si="15"/>
        <v>20</v>
      </c>
      <c r="S70" s="67" t="str">
        <f t="shared" si="16"/>
        <v>B-2</v>
      </c>
      <c r="T70" s="69" t="str">
        <f t="shared" si="0"/>
        <v>IV</v>
      </c>
      <c r="U70" s="69" t="str">
        <f t="shared" si="17"/>
        <v>Aceptable</v>
      </c>
      <c r="V70" s="189"/>
      <c r="W70" s="71" t="str">
        <f>VLOOKUP(H70,[3]Hoja1!A$2:G$445,6,0)</f>
        <v>ESTRÉS, ALTERACIÓN DEL SISTEMA NERVIOSO</v>
      </c>
      <c r="X70" s="70"/>
      <c r="Y70" s="70"/>
      <c r="Z70" s="70"/>
      <c r="AA70" s="71"/>
      <c r="AB70" s="71" t="str">
        <f>VLOOKUP(H70,[3]Hoja1!A$2:G$445,7,0)</f>
        <v>N/A</v>
      </c>
      <c r="AC70" s="134"/>
      <c r="AD70" s="187"/>
    </row>
    <row r="71" spans="1:30" ht="51.75" thickBot="1">
      <c r="A71" s="184"/>
      <c r="B71" s="184"/>
      <c r="C71" s="130"/>
      <c r="D71" s="131"/>
      <c r="E71" s="132"/>
      <c r="F71" s="132"/>
      <c r="G71" s="71" t="str">
        <f>VLOOKUP(H71,[3]Hoja1!A$1:G$445,2,0)</f>
        <v>Forzadas, Prolongadas</v>
      </c>
      <c r="H71" s="67" t="s">
        <v>40</v>
      </c>
      <c r="I71" s="67" t="s">
        <v>1232</v>
      </c>
      <c r="J71" s="71" t="str">
        <f>VLOOKUP(H71,[3]Hoja1!A$2:G$445,3,0)</f>
        <v xml:space="preserve">Lesiones osteomusculares, lesiones osteoarticulares
</v>
      </c>
      <c r="K71" s="70" t="s">
        <v>1205</v>
      </c>
      <c r="L71" s="71" t="str">
        <f>VLOOKUP(H71,[3]Hoja1!A$2:G$445,4,0)</f>
        <v>Inspecciones planeadas e inspecciones no planeadas, procedimientos de programas de seguridad y salud en el trabajo</v>
      </c>
      <c r="M71" s="71" t="str">
        <f>VLOOKUP(H71,[3]Hoja1!A$2:G$445,5,0)</f>
        <v>PVE Biomecánico, programa pausas activas, exámenes periódicos, recomendaciones, control de posturas</v>
      </c>
      <c r="N71" s="70">
        <v>2</v>
      </c>
      <c r="O71" s="68">
        <v>2</v>
      </c>
      <c r="P71" s="68">
        <v>25</v>
      </c>
      <c r="Q71" s="68">
        <f t="shared" si="14"/>
        <v>4</v>
      </c>
      <c r="R71" s="68">
        <f t="shared" si="15"/>
        <v>100</v>
      </c>
      <c r="S71" s="67" t="str">
        <f t="shared" si="16"/>
        <v>B-4</v>
      </c>
      <c r="T71" s="69" t="str">
        <f t="shared" si="0"/>
        <v>III</v>
      </c>
      <c r="U71" s="69" t="str">
        <f t="shared" si="17"/>
        <v>Mejorable</v>
      </c>
      <c r="V71" s="189"/>
      <c r="W71" s="71" t="str">
        <f>VLOOKUP(H71,[3]Hoja1!A$2:G$445,6,0)</f>
        <v>Enfermedades Osteomusculares</v>
      </c>
      <c r="X71" s="70"/>
      <c r="Y71" s="70"/>
      <c r="Z71" s="70"/>
      <c r="AA71" s="71"/>
      <c r="AB71" s="71" t="str">
        <f>VLOOKUP(H71,[3]Hoja1!A$2:G$445,7,0)</f>
        <v>Prevención en lesiones osteomusculares, líderes de pausas activas</v>
      </c>
      <c r="AC71" s="134" t="s">
        <v>1211</v>
      </c>
      <c r="AD71" s="187"/>
    </row>
    <row r="72" spans="1:30" ht="39" thickBot="1">
      <c r="A72" s="184"/>
      <c r="B72" s="184"/>
      <c r="C72" s="130"/>
      <c r="D72" s="131"/>
      <c r="E72" s="132"/>
      <c r="F72" s="132"/>
      <c r="G72" s="71" t="str">
        <f>VLOOKUP(H72,[3]Hoja1!A$1:G$445,2,0)</f>
        <v>Movimientos repetitivos, Miembros Superiores</v>
      </c>
      <c r="H72" s="67" t="s">
        <v>47</v>
      </c>
      <c r="I72" s="67" t="s">
        <v>1232</v>
      </c>
      <c r="J72" s="71" t="str">
        <f>VLOOKUP(H72,[3]Hoja1!A$2:G$445,3,0)</f>
        <v>Lesiones Musculoesqueléticas</v>
      </c>
      <c r="K72" s="70" t="s">
        <v>1205</v>
      </c>
      <c r="L72" s="71" t="str">
        <f>VLOOKUP(H72,[3]Hoja1!A$2:G$445,4,0)</f>
        <v>N/A</v>
      </c>
      <c r="M72" s="71" t="str">
        <f>VLOOKUP(H72,[3]Hoja1!A$2:G$445,5,0)</f>
        <v>PVE BIomécanico, programa pausas activas, examenes periódicos, recomendaicones, control de posturas</v>
      </c>
      <c r="N72" s="70">
        <v>2</v>
      </c>
      <c r="O72" s="68">
        <v>2</v>
      </c>
      <c r="P72" s="68">
        <v>10</v>
      </c>
      <c r="Q72" s="68">
        <f t="shared" si="14"/>
        <v>4</v>
      </c>
      <c r="R72" s="68">
        <f t="shared" si="15"/>
        <v>40</v>
      </c>
      <c r="S72" s="67" t="str">
        <f t="shared" si="16"/>
        <v>B-4</v>
      </c>
      <c r="T72" s="69" t="str">
        <f t="shared" si="0"/>
        <v>III</v>
      </c>
      <c r="U72" s="69" t="str">
        <f t="shared" si="17"/>
        <v>Mejorable</v>
      </c>
      <c r="V72" s="189"/>
      <c r="W72" s="71" t="str">
        <f>VLOOKUP(H72,[3]Hoja1!A$2:G$445,6,0)</f>
        <v>Enfermedades musculoesqueleticas</v>
      </c>
      <c r="X72" s="70"/>
      <c r="Y72" s="70"/>
      <c r="Z72" s="70"/>
      <c r="AA72" s="71"/>
      <c r="AB72" s="71" t="str">
        <f>VLOOKUP(H72,[3]Hoja1!A$2:G$445,7,0)</f>
        <v>Prevención en lesiones osteomusculares, líderes de pausas activas</v>
      </c>
      <c r="AC72" s="134"/>
      <c r="AD72" s="187"/>
    </row>
    <row r="73" spans="1:30" ht="51.75" thickBot="1">
      <c r="A73" s="184"/>
      <c r="B73" s="184"/>
      <c r="C73" s="130"/>
      <c r="D73" s="131"/>
      <c r="E73" s="132"/>
      <c r="F73" s="132"/>
      <c r="G73" s="71" t="str">
        <f>VLOOKUP(H73,[3]Hoja1!A$1:G$445,2,0)</f>
        <v>Carga de un peso mayor al recomendado</v>
      </c>
      <c r="H73" s="67" t="s">
        <v>486</v>
      </c>
      <c r="I73" s="67" t="s">
        <v>1232</v>
      </c>
      <c r="J73" s="71" t="str">
        <f>VLOOKUP(H73,[3]Hoja1!A$2:G$445,3,0)</f>
        <v>Lesiones osteomusculares, lesiones osteoarticulares</v>
      </c>
      <c r="K73" s="70" t="s">
        <v>1205</v>
      </c>
      <c r="L73" s="71" t="str">
        <f>VLOOKUP(H73,[3]Hoja1!A$2:G$445,4,0)</f>
        <v>Inspecciones planeadas e inspecciones no planeadas, procedimientos de programas de seguridad y salud en el trabajo</v>
      </c>
      <c r="M73" s="71" t="str">
        <f>VLOOKUP(H73,[3]Hoja1!A$2:G$445,5,0)</f>
        <v>PVE Biomecánico, programa pausas activas, exámenes periódicos, recomendaciones, control de posturas</v>
      </c>
      <c r="N73" s="70">
        <v>2</v>
      </c>
      <c r="O73" s="68">
        <v>2</v>
      </c>
      <c r="P73" s="68">
        <v>25</v>
      </c>
      <c r="Q73" s="68">
        <f t="shared" si="14"/>
        <v>4</v>
      </c>
      <c r="R73" s="68">
        <f t="shared" si="15"/>
        <v>100</v>
      </c>
      <c r="S73" s="67" t="str">
        <f t="shared" si="16"/>
        <v>B-4</v>
      </c>
      <c r="T73" s="69" t="str">
        <f t="shared" si="0"/>
        <v>III</v>
      </c>
      <c r="U73" s="69" t="str">
        <f t="shared" si="17"/>
        <v>Mejorable</v>
      </c>
      <c r="V73" s="189"/>
      <c r="W73" s="71" t="str">
        <f>VLOOKUP(H73,[3]Hoja1!A$2:G$445,6,0)</f>
        <v>Enfermedades del sistema osteomuscular</v>
      </c>
      <c r="X73" s="70"/>
      <c r="Y73" s="70"/>
      <c r="Z73" s="70"/>
      <c r="AA73" s="71"/>
      <c r="AB73" s="71" t="str">
        <f>VLOOKUP(H73,[3]Hoja1!A$2:G$445,7,0)</f>
        <v>Prevención en lesiones osteomusculares, Líderes en pausas activas</v>
      </c>
      <c r="AC73" s="134"/>
      <c r="AD73" s="187"/>
    </row>
    <row r="74" spans="1:30" ht="67.5" customHeight="1" thickBot="1">
      <c r="A74" s="184"/>
      <c r="B74" s="184"/>
      <c r="C74" s="130"/>
      <c r="D74" s="131"/>
      <c r="E74" s="132"/>
      <c r="F74" s="132"/>
      <c r="G74" s="71" t="str">
        <f>VLOOKUP(H74,[3]Hoja1!A$1:G$445,2,0)</f>
        <v>Atropellamiento, Envestir</v>
      </c>
      <c r="H74" s="67" t="s">
        <v>1187</v>
      </c>
      <c r="I74" s="67" t="s">
        <v>1234</v>
      </c>
      <c r="J74" s="71" t="str">
        <f>VLOOKUP(H74,[3]Hoja1!A$2:G$445,3,0)</f>
        <v>Lesiones, pérdidas materiales, muerte</v>
      </c>
      <c r="K74" s="70" t="s">
        <v>1205</v>
      </c>
      <c r="L74" s="71" t="str">
        <f>VLOOKUP(H74,[3]Hoja1!A$2:G$445,4,0)</f>
        <v>Inspecciones planeadas e inspecciones no planeadas, procedimientos de programas de seguridad y salud en el trabajo</v>
      </c>
      <c r="M74" s="71" t="str">
        <f>VLOOKUP(H74,[3]Hoja1!A$2:G$445,5,0)</f>
        <v>Programa de seguridad vial, señalización</v>
      </c>
      <c r="N74" s="70">
        <v>2</v>
      </c>
      <c r="O74" s="68">
        <v>2</v>
      </c>
      <c r="P74" s="68">
        <v>60</v>
      </c>
      <c r="Q74" s="68">
        <f t="shared" si="14"/>
        <v>4</v>
      </c>
      <c r="R74" s="68">
        <f t="shared" si="15"/>
        <v>240</v>
      </c>
      <c r="S74" s="67" t="str">
        <f t="shared" si="16"/>
        <v>B-4</v>
      </c>
      <c r="T74" s="69" t="str">
        <f t="shared" si="0"/>
        <v>II</v>
      </c>
      <c r="U74" s="69" t="str">
        <f t="shared" si="17"/>
        <v>No Aceptable o Aceptable Con Control Especifico</v>
      </c>
      <c r="V74" s="189"/>
      <c r="W74" s="71" t="str">
        <f>VLOOKUP(H74,[3]Hoja1!A$2:G$445,6,0)</f>
        <v>Muerte</v>
      </c>
      <c r="X74" s="70"/>
      <c r="Y74" s="70"/>
      <c r="Z74" s="70"/>
      <c r="AA74" s="71" t="s">
        <v>1260</v>
      </c>
      <c r="AB74" s="71" t="str">
        <f>VLOOKUP(H74,[3]Hoja1!A$2:G$445,7,0)</f>
        <v>Seguridad vial y manejo defensivo, aseguramiento de áreas de trabajo</v>
      </c>
      <c r="AC74" s="70" t="s">
        <v>1214</v>
      </c>
      <c r="AD74" s="187"/>
    </row>
    <row r="75" spans="1:30" ht="51.75" thickBot="1">
      <c r="A75" s="184"/>
      <c r="B75" s="184"/>
      <c r="C75" s="130"/>
      <c r="D75" s="131"/>
      <c r="E75" s="132"/>
      <c r="F75" s="132"/>
      <c r="G75" s="71" t="str">
        <f>VLOOKUP(H75,[3]Hoja1!A$1:G$445,2,0)</f>
        <v>Inadecuadas conexiones eléctricas-saturación en tomas de energía</v>
      </c>
      <c r="H75" s="67" t="s">
        <v>566</v>
      </c>
      <c r="I75" s="67" t="s">
        <v>1234</v>
      </c>
      <c r="J75" s="71" t="str">
        <f>VLOOKUP(H75,[3]Hoja1!A$2:G$445,3,0)</f>
        <v>Quemaduras, electrocución, muerte</v>
      </c>
      <c r="K75" s="70" t="s">
        <v>1205</v>
      </c>
      <c r="L75" s="71" t="str">
        <f>VLOOKUP(H75,[3]Hoja1!A$2:G$445,4,0)</f>
        <v>Inspecciones planeadas e inspecciones no planeadas, procedimientos de programas de seguridad y salud en el trabajo</v>
      </c>
      <c r="M75" s="71" t="str">
        <f>VLOOKUP(H75,[3]Hoja1!A$2:G$445,5,0)</f>
        <v>E.P.P. Bota dieléctrica, Casco dieléctrico</v>
      </c>
      <c r="N75" s="70">
        <v>2</v>
      </c>
      <c r="O75" s="68">
        <v>1</v>
      </c>
      <c r="P75" s="68">
        <v>100</v>
      </c>
      <c r="Q75" s="68">
        <f t="shared" si="14"/>
        <v>2</v>
      </c>
      <c r="R75" s="68">
        <f t="shared" si="15"/>
        <v>200</v>
      </c>
      <c r="S75" s="67" t="str">
        <f t="shared" si="16"/>
        <v>B-2</v>
      </c>
      <c r="T75" s="69" t="str">
        <f t="shared" ref="T75:T113" si="18">IF(R75&lt;=20,"IV",IF(R75&lt;=120,"III",IF(R75&lt;=500,"II",IF(R75&lt;=4000,"I"))))</f>
        <v>II</v>
      </c>
      <c r="U75" s="69" t="str">
        <f t="shared" si="17"/>
        <v>No Aceptable o Aceptable Con Control Especifico</v>
      </c>
      <c r="V75" s="189"/>
      <c r="W75" s="71" t="str">
        <f>VLOOKUP(H75,[3]Hoja1!A$2:G$445,6,0)</f>
        <v>Muerte</v>
      </c>
      <c r="X75" s="70"/>
      <c r="Y75" s="70"/>
      <c r="Z75" s="70"/>
      <c r="AA75" s="71"/>
      <c r="AB75" s="71" t="str">
        <f>VLOOKUP(H75,[3]Hoja1!A$2:G$445,7,0)</f>
        <v>Uso y manejo adecuado de E.P.P., actos y condiciones inseguras</v>
      </c>
      <c r="AC75" s="70" t="s">
        <v>32</v>
      </c>
      <c r="AD75" s="187"/>
    </row>
    <row r="76" spans="1:30" ht="64.5" thickBot="1">
      <c r="A76" s="184"/>
      <c r="B76" s="184"/>
      <c r="C76" s="130"/>
      <c r="D76" s="131"/>
      <c r="E76" s="132"/>
      <c r="F76" s="132"/>
      <c r="G76" s="71" t="str">
        <f>VLOOKUP(H76,[3]Hoja1!A$1:G$445,2,0)</f>
        <v>Ingreso a pozos, Red de acueducto o excavaciones</v>
      </c>
      <c r="H76" s="67" t="s">
        <v>571</v>
      </c>
      <c r="I76" s="67" t="s">
        <v>1234</v>
      </c>
      <c r="J76" s="71" t="str">
        <f>VLOOKUP(H76,[3]Hoja1!A$2:G$445,3,0)</f>
        <v>Intoxicación, asfixicia, daños vías resiratorias, muerte</v>
      </c>
      <c r="K76" s="70" t="s">
        <v>1205</v>
      </c>
      <c r="L76" s="71" t="str">
        <f>VLOOKUP(H76,[3]Hoja1!A$2:G$445,4,0)</f>
        <v>Inspecciones planeadas e inspecciones no planeadas, procedimientos de programas de seguridad y salud en el trabajo</v>
      </c>
      <c r="M76" s="71" t="str">
        <f>VLOOKUP(H76,[3]Hoja1!A$2:G$445,5,0)</f>
        <v>E.P.P. Colectivos, Tripoide</v>
      </c>
      <c r="N76" s="70">
        <v>2</v>
      </c>
      <c r="O76" s="68">
        <v>2</v>
      </c>
      <c r="P76" s="68">
        <v>100</v>
      </c>
      <c r="Q76" s="68">
        <f t="shared" si="14"/>
        <v>4</v>
      </c>
      <c r="R76" s="68">
        <f t="shared" si="15"/>
        <v>400</v>
      </c>
      <c r="S76" s="67" t="str">
        <f t="shared" si="16"/>
        <v>B-4</v>
      </c>
      <c r="T76" s="69" t="str">
        <f t="shared" si="18"/>
        <v>II</v>
      </c>
      <c r="U76" s="69" t="str">
        <f t="shared" si="17"/>
        <v>No Aceptable o Aceptable Con Control Especifico</v>
      </c>
      <c r="V76" s="189"/>
      <c r="W76" s="71" t="str">
        <f>VLOOKUP(H76,[3]Hoja1!A$2:G$445,6,0)</f>
        <v>Muerte</v>
      </c>
      <c r="X76" s="70"/>
      <c r="Y76" s="70"/>
      <c r="Z76" s="70"/>
      <c r="AA76" s="71"/>
      <c r="AB76" s="71" t="str">
        <f>VLOOKUP(H76,[3]Hoja1!A$2:G$445,7,0)</f>
        <v>Trabajo seguro en espacios confinados y manejo de medidores de gases, diligenciamiento de permisos de trabajos, uso y manejo adecuado de E.P.P.</v>
      </c>
      <c r="AC76" s="70" t="s">
        <v>1261</v>
      </c>
      <c r="AD76" s="187"/>
    </row>
    <row r="77" spans="1:30" ht="82.5" customHeight="1" thickBot="1">
      <c r="A77" s="184"/>
      <c r="B77" s="184"/>
      <c r="C77" s="130"/>
      <c r="D77" s="131"/>
      <c r="E77" s="132"/>
      <c r="F77" s="132"/>
      <c r="G77" s="71" t="str">
        <f>VLOOKUP(H77,[3]Hoja1!A$1:G$445,2,0)</f>
        <v>Reparación de redes e instalaciones</v>
      </c>
      <c r="H77" s="67" t="s">
        <v>576</v>
      </c>
      <c r="I77" s="67" t="s">
        <v>1234</v>
      </c>
      <c r="J77" s="71" t="str">
        <f>VLOOKUP(H77,[3]Hoja1!A$2:G$445,3,0)</f>
        <v>Atrapamiento, apastamiento, lesiones, fracturas, muerte</v>
      </c>
      <c r="K77" s="70" t="s">
        <v>1205</v>
      </c>
      <c r="L77" s="71" t="str">
        <f>VLOOKUP(H77,[3]Hoja1!A$2:G$445,4,0)</f>
        <v>Inspecciones planeadas e inspecciones no planeadas, procedimientos de programas de seguridad y salud en el trabajo</v>
      </c>
      <c r="M77" s="71" t="str">
        <f>VLOOKUP(H77,[3]Hoja1!A$2:G$445,5,0)</f>
        <v>E.P.P. Colectivos entibados y cajas de entibados</v>
      </c>
      <c r="N77" s="70">
        <v>2</v>
      </c>
      <c r="O77" s="68">
        <v>2</v>
      </c>
      <c r="P77" s="68">
        <v>100</v>
      </c>
      <c r="Q77" s="68">
        <f t="shared" si="14"/>
        <v>4</v>
      </c>
      <c r="R77" s="68">
        <f t="shared" si="15"/>
        <v>400</v>
      </c>
      <c r="S77" s="67" t="str">
        <f t="shared" si="16"/>
        <v>B-4</v>
      </c>
      <c r="T77" s="69" t="str">
        <f t="shared" si="18"/>
        <v>II</v>
      </c>
      <c r="U77" s="69" t="str">
        <f t="shared" si="17"/>
        <v>No Aceptable o Aceptable Con Control Especifico</v>
      </c>
      <c r="V77" s="189"/>
      <c r="W77" s="71" t="str">
        <f>VLOOKUP(H77,[3]Hoja1!A$2:G$445,6,0)</f>
        <v>Muerte</v>
      </c>
      <c r="X77" s="70"/>
      <c r="Y77" s="70"/>
      <c r="Z77" s="70"/>
      <c r="AA77" s="71"/>
      <c r="AB77" s="71" t="str">
        <f>VLOOKUP(H77,[3]Hoja1!A$2:G$445,7,0)</f>
        <v>Prevención en riesgo en excavaciones y manejo de entibados, prevención en roturas de redes de gas antural, diligenciamieto de permisos de trabajo, uso y manejo adecuado de E.P.P.</v>
      </c>
      <c r="AC77" s="70" t="s">
        <v>1262</v>
      </c>
      <c r="AD77" s="187"/>
    </row>
    <row r="78" spans="1:30" ht="39" thickBot="1">
      <c r="A78" s="184"/>
      <c r="B78" s="184"/>
      <c r="C78" s="130"/>
      <c r="D78" s="131"/>
      <c r="E78" s="132"/>
      <c r="F78" s="132"/>
      <c r="G78" s="71" t="str">
        <f>VLOOKUP(H78,[3]Hoja1!A$1:G$445,2,0)</f>
        <v>Superficies de trabajo irregulares o deslizantes</v>
      </c>
      <c r="H78" s="67" t="s">
        <v>597</v>
      </c>
      <c r="I78" s="67" t="s">
        <v>1234</v>
      </c>
      <c r="J78" s="71" t="str">
        <f>VLOOKUP(H78,[3]Hoja1!A$2:G$445,3,0)</f>
        <v>Caidas del mismo nivel, fracturas, golpe con objetos, caídas de objetos, obstrucción de rutas de evacuación</v>
      </c>
      <c r="K78" s="70" t="s">
        <v>1205</v>
      </c>
      <c r="L78" s="71" t="str">
        <f>VLOOKUP(H78,[3]Hoja1!A$2:G$445,4,0)</f>
        <v>N/A</v>
      </c>
      <c r="M78" s="71" t="str">
        <f>VLOOKUP(H78,[3]Hoja1!A$2:G$445,5,0)</f>
        <v>N/A</v>
      </c>
      <c r="N78" s="70">
        <v>2</v>
      </c>
      <c r="O78" s="68">
        <v>2</v>
      </c>
      <c r="P78" s="68">
        <v>25</v>
      </c>
      <c r="Q78" s="68">
        <f t="shared" si="14"/>
        <v>4</v>
      </c>
      <c r="R78" s="68">
        <f t="shared" si="15"/>
        <v>100</v>
      </c>
      <c r="S78" s="67" t="str">
        <f t="shared" si="16"/>
        <v>B-4</v>
      </c>
      <c r="T78" s="69" t="str">
        <f t="shared" si="18"/>
        <v>III</v>
      </c>
      <c r="U78" s="69" t="str">
        <f t="shared" si="17"/>
        <v>Mejorable</v>
      </c>
      <c r="V78" s="189"/>
      <c r="W78" s="71" t="str">
        <f>VLOOKUP(H78,[3]Hoja1!A$2:G$445,6,0)</f>
        <v>Caídas de distinto nivel</v>
      </c>
      <c r="X78" s="70"/>
      <c r="Y78" s="70"/>
      <c r="Z78" s="70"/>
      <c r="AA78" s="71"/>
      <c r="AB78" s="71" t="str">
        <f>VLOOKUP(H78,[3]Hoja1!A$2:G$445,7,0)</f>
        <v>Pautas Básicas en orden y aseo en el lugar de trabajo, actos y condiciones inseguras</v>
      </c>
      <c r="AC78" s="70" t="s">
        <v>32</v>
      </c>
      <c r="AD78" s="187"/>
    </row>
    <row r="79" spans="1:30" ht="64.5" thickBot="1">
      <c r="A79" s="184"/>
      <c r="B79" s="184"/>
      <c r="C79" s="130"/>
      <c r="D79" s="131"/>
      <c r="E79" s="132"/>
      <c r="F79" s="132"/>
      <c r="G79" s="71" t="str">
        <f>VLOOKUP(H79,[3]Hoja1!A$1:G$445,2,0)</f>
        <v>Herramientas Manuales</v>
      </c>
      <c r="H79" s="67" t="s">
        <v>606</v>
      </c>
      <c r="I79" s="67" t="s">
        <v>1234</v>
      </c>
      <c r="J79" s="71" t="str">
        <f>VLOOKUP(H79,[3]Hoja1!A$2:G$445,3,0)</f>
        <v>Quemaduras, contusiones y lesiones</v>
      </c>
      <c r="K79" s="70" t="s">
        <v>1205</v>
      </c>
      <c r="L79" s="71" t="str">
        <f>VLOOKUP(H79,[3]Hoja1!A$2:G$445,4,0)</f>
        <v>Inspecciones planeadas e inspecciones no planeadas, procedimientos de programas de seguridad y salud en el trabajo</v>
      </c>
      <c r="M79" s="71" t="str">
        <f>VLOOKUP(H79,[3]Hoja1!A$2:G$445,5,0)</f>
        <v>E.P.P.</v>
      </c>
      <c r="N79" s="70">
        <v>2</v>
      </c>
      <c r="O79" s="68">
        <v>3</v>
      </c>
      <c r="P79" s="68">
        <v>25</v>
      </c>
      <c r="Q79" s="68">
        <f t="shared" si="14"/>
        <v>6</v>
      </c>
      <c r="R79" s="68">
        <f t="shared" si="15"/>
        <v>150</v>
      </c>
      <c r="S79" s="67" t="str">
        <f t="shared" si="16"/>
        <v>M-6</v>
      </c>
      <c r="T79" s="69" t="str">
        <f t="shared" si="18"/>
        <v>II</v>
      </c>
      <c r="U79" s="69" t="str">
        <f t="shared" si="17"/>
        <v>No Aceptable o Aceptable Con Control Especifico</v>
      </c>
      <c r="V79" s="189"/>
      <c r="W79" s="71" t="str">
        <f>VLOOKUP(H79,[3]Hoja1!A$2:G$445,6,0)</f>
        <v>Amputación</v>
      </c>
      <c r="X79" s="70"/>
      <c r="Y79" s="70"/>
      <c r="Z79" s="70"/>
      <c r="AA79" s="71"/>
      <c r="AB79" s="71" t="str">
        <f>VLOOKUP(H79,[3]Hoja1!A$2:G$445,7,0)</f>
        <v xml:space="preserve">
Uso y manejo adecuado de E.P.P., uso y manejo adecuado de herramientas manuales y/o máqinas y equipos</v>
      </c>
      <c r="AC79" s="134" t="s">
        <v>1263</v>
      </c>
      <c r="AD79" s="187"/>
    </row>
    <row r="80" spans="1:30" ht="51.75" thickBot="1">
      <c r="A80" s="184"/>
      <c r="B80" s="184"/>
      <c r="C80" s="130"/>
      <c r="D80" s="131"/>
      <c r="E80" s="132"/>
      <c r="F80" s="132"/>
      <c r="G80" s="71" t="str">
        <f>VLOOKUP(H80,[3]Hoja1!A$1:G$445,2,0)</f>
        <v>Maquinaria y equipo</v>
      </c>
      <c r="H80" s="67" t="s">
        <v>612</v>
      </c>
      <c r="I80" s="67" t="s">
        <v>1234</v>
      </c>
      <c r="J80" s="71" t="str">
        <f>VLOOKUP(H80,[3]Hoja1!A$2:G$445,3,0)</f>
        <v>Atrapamiento, amputación, aplastamiento, fractura, muerte</v>
      </c>
      <c r="K80" s="70" t="s">
        <v>1205</v>
      </c>
      <c r="L80" s="71" t="str">
        <f>VLOOKUP(H80,[3]Hoja1!A$2:G$445,4,0)</f>
        <v>Inspecciones planeadas e inspecciones no planeadas, procedimientos de programas de seguridad y salud en el trabajo</v>
      </c>
      <c r="M80" s="71" t="str">
        <f>VLOOKUP(H80,[3]Hoja1!A$2:G$445,5,0)</f>
        <v>E.P.P.</v>
      </c>
      <c r="N80" s="70">
        <v>2</v>
      </c>
      <c r="O80" s="68">
        <v>2</v>
      </c>
      <c r="P80" s="68">
        <v>25</v>
      </c>
      <c r="Q80" s="68">
        <f t="shared" si="14"/>
        <v>4</v>
      </c>
      <c r="R80" s="68">
        <f t="shared" si="15"/>
        <v>100</v>
      </c>
      <c r="S80" s="67" t="str">
        <f t="shared" si="16"/>
        <v>B-4</v>
      </c>
      <c r="T80" s="69" t="str">
        <f t="shared" si="18"/>
        <v>III</v>
      </c>
      <c r="U80" s="69" t="str">
        <f t="shared" si="17"/>
        <v>Mejorable</v>
      </c>
      <c r="V80" s="189"/>
      <c r="W80" s="71" t="str">
        <f>VLOOKUP(H80,[3]Hoja1!A$2:G$445,6,0)</f>
        <v>Aplastamiento</v>
      </c>
      <c r="X80" s="70"/>
      <c r="Y80" s="70"/>
      <c r="Z80" s="70"/>
      <c r="AA80" s="71"/>
      <c r="AB80" s="71" t="str">
        <f>VLOOKUP(H80,[3]Hoja1!A$2:G$445,7,0)</f>
        <v>Uso y manejo adecuado de E.P.P., uso y manejo adecuado de herramientas amnuales y/o máquinas y equipos</v>
      </c>
      <c r="AC80" s="134"/>
      <c r="AD80" s="187"/>
    </row>
    <row r="81" spans="1:30" ht="80.25" customHeight="1" thickBot="1">
      <c r="A81" s="184"/>
      <c r="B81" s="184"/>
      <c r="C81" s="130"/>
      <c r="D81" s="131"/>
      <c r="E81" s="132"/>
      <c r="F81" s="132"/>
      <c r="G81" s="71" t="str">
        <f>VLOOKUP(H81,[3]Hoja1!A$1:G$445,2,0)</f>
        <v>Atraco, golpiza, atentados y secuestrados</v>
      </c>
      <c r="H81" s="67" t="s">
        <v>57</v>
      </c>
      <c r="I81" s="67" t="s">
        <v>1234</v>
      </c>
      <c r="J81" s="71" t="str">
        <f>VLOOKUP(H81,[3]Hoja1!A$2:G$445,3,0)</f>
        <v>Estrés, golpes, Secuestros</v>
      </c>
      <c r="K81" s="70" t="s">
        <v>1205</v>
      </c>
      <c r="L81" s="71" t="str">
        <f>VLOOKUP(H81,[3]Hoja1!A$2:G$445,4,0)</f>
        <v>Inspecciones planeadas e inspecciones no planeadas, procedimientos de programas de seguridad y salud en el trabajo</v>
      </c>
      <c r="M81" s="71" t="str">
        <f>VLOOKUP(H81,[3]Hoja1!A$2:G$445,5,0)</f>
        <v xml:space="preserve">Uniformes Corporativos, Caquetas corporativas, Carnetización
</v>
      </c>
      <c r="N81" s="70">
        <v>2</v>
      </c>
      <c r="O81" s="68">
        <v>3</v>
      </c>
      <c r="P81" s="68">
        <v>60</v>
      </c>
      <c r="Q81" s="68">
        <f t="shared" si="14"/>
        <v>6</v>
      </c>
      <c r="R81" s="68">
        <f t="shared" si="15"/>
        <v>360</v>
      </c>
      <c r="S81" s="67" t="str">
        <f t="shared" si="16"/>
        <v>M-6</v>
      </c>
      <c r="T81" s="69" t="str">
        <f t="shared" si="18"/>
        <v>II</v>
      </c>
      <c r="U81" s="69" t="str">
        <f t="shared" si="17"/>
        <v>No Aceptable o Aceptable Con Control Especifico</v>
      </c>
      <c r="V81" s="189"/>
      <c r="W81" s="71" t="str">
        <f>VLOOKUP(H81,[3]Hoja1!A$2:G$445,6,0)</f>
        <v>Secuestros</v>
      </c>
      <c r="X81" s="70"/>
      <c r="Y81" s="70"/>
      <c r="Z81" s="70"/>
      <c r="AA81" s="71"/>
      <c r="AB81" s="71" t="str">
        <f>VLOOKUP(H81,[3]Hoja1!A$2:G$445,7,0)</f>
        <v>N/A</v>
      </c>
      <c r="AC81" s="70" t="s">
        <v>1224</v>
      </c>
      <c r="AD81" s="187"/>
    </row>
    <row r="82" spans="1:30" ht="51.75" thickBot="1">
      <c r="A82" s="184"/>
      <c r="B82" s="184"/>
      <c r="C82" s="130"/>
      <c r="D82" s="131"/>
      <c r="E82" s="132"/>
      <c r="F82" s="132"/>
      <c r="G82" s="71" t="str">
        <f>VLOOKUP(H82,[3]Hoja1!A$1:G$445,2,0)</f>
        <v>LLUVIAS, GRANIZADA, HELADAS</v>
      </c>
      <c r="H82" s="67" t="s">
        <v>86</v>
      </c>
      <c r="I82" s="67" t="s">
        <v>1235</v>
      </c>
      <c r="J82" s="71" t="str">
        <f>VLOOKUP(H82,[3]Hoja1!A$2:G$445,3,0)</f>
        <v>DERRUMBES, HIPOTERMIA, DAÑO EN INSTALACIONES</v>
      </c>
      <c r="K82" s="70" t="s">
        <v>1205</v>
      </c>
      <c r="L82" s="71" t="str">
        <f>VLOOKUP(H82,[3]Hoja1!A$2:G$445,4,0)</f>
        <v>Inspecciones planeadas e inspecciones no planeadas, procedimientos de programas de seguridad y salud en el trabajo</v>
      </c>
      <c r="M82" s="71" t="str">
        <f>VLOOKUP(H82,[3]Hoja1!A$2:G$445,5,0)</f>
        <v>BRIGADAS DE EMERGENCIAS</v>
      </c>
      <c r="N82" s="70">
        <v>2</v>
      </c>
      <c r="O82" s="68">
        <v>1</v>
      </c>
      <c r="P82" s="68">
        <v>100</v>
      </c>
      <c r="Q82" s="68">
        <f t="shared" si="14"/>
        <v>2</v>
      </c>
      <c r="R82" s="68">
        <f t="shared" si="15"/>
        <v>200</v>
      </c>
      <c r="S82" s="67" t="str">
        <f t="shared" si="16"/>
        <v>B-2</v>
      </c>
      <c r="T82" s="69" t="str">
        <f t="shared" si="18"/>
        <v>II</v>
      </c>
      <c r="U82" s="69" t="str">
        <f t="shared" si="17"/>
        <v>No Aceptable o Aceptable Con Control Especifico</v>
      </c>
      <c r="V82" s="189"/>
      <c r="W82" s="71" t="str">
        <f>VLOOKUP(H82,[3]Hoja1!A$2:G$445,6,0)</f>
        <v>MUERTE</v>
      </c>
      <c r="X82" s="70"/>
      <c r="Y82" s="70"/>
      <c r="Z82" s="70"/>
      <c r="AA82" s="105"/>
      <c r="AB82" s="71" t="str">
        <f>VLOOKUP(H82,[3]Hoja1!A$2:G$445,7,0)</f>
        <v>ENTRENAMIENTO DE LA BRIGADA; DIVULGACIÓN DE PLAN DE EMERGENCIA</v>
      </c>
      <c r="AC82" s="134" t="s">
        <v>1264</v>
      </c>
      <c r="AD82" s="187"/>
    </row>
    <row r="83" spans="1:30" ht="51.75" thickBot="1">
      <c r="A83" s="184"/>
      <c r="B83" s="184"/>
      <c r="C83" s="130"/>
      <c r="D83" s="131"/>
      <c r="E83" s="132"/>
      <c r="F83" s="132"/>
      <c r="G83" s="105" t="str">
        <f>VLOOKUP(H83,[3]Hoja1!A$1:G$445,2,0)</f>
        <v>SISMOS, INCENDIOS, INUNDACIONES, TERREMOTOS, VENDAVALES, DERRUMBE</v>
      </c>
      <c r="H83" s="106" t="s">
        <v>62</v>
      </c>
      <c r="I83" s="106" t="s">
        <v>1235</v>
      </c>
      <c r="J83" s="105" t="str">
        <f>VLOOKUP(H83,[3]Hoja1!A$2:G$445,3,0)</f>
        <v>SISMOS, INCENDIOS, INUNDACIONES, TERREMOTOS, VENDAVALES</v>
      </c>
      <c r="K83" s="107" t="s">
        <v>1205</v>
      </c>
      <c r="L83" s="105" t="str">
        <f>VLOOKUP(H83,[3]Hoja1!A$2:G$445,4,0)</f>
        <v>Inspecciones planeadas e inspecciones no planeadas, procedimientos de programas de seguridad y salud en el trabajo</v>
      </c>
      <c r="M83" s="105" t="str">
        <f>VLOOKUP(H83,[3]Hoja1!A$2:G$445,5,0)</f>
        <v>BRIGADAS DE EMERGENCIAS</v>
      </c>
      <c r="N83" s="107">
        <v>2</v>
      </c>
      <c r="O83" s="108">
        <v>1</v>
      </c>
      <c r="P83" s="108">
        <v>100</v>
      </c>
      <c r="Q83" s="108">
        <f t="shared" si="14"/>
        <v>2</v>
      </c>
      <c r="R83" s="108">
        <f t="shared" si="15"/>
        <v>200</v>
      </c>
      <c r="S83" s="106" t="str">
        <f t="shared" si="16"/>
        <v>B-2</v>
      </c>
      <c r="T83" s="109" t="str">
        <f t="shared" si="18"/>
        <v>II</v>
      </c>
      <c r="U83" s="109" t="str">
        <f t="shared" si="17"/>
        <v>No Aceptable o Aceptable Con Control Especifico</v>
      </c>
      <c r="V83" s="189"/>
      <c r="W83" s="105" t="str">
        <f>VLOOKUP(H83,[3]Hoja1!A$2:G$445,6,0)</f>
        <v>MUERTE</v>
      </c>
      <c r="X83" s="107"/>
      <c r="Y83" s="107"/>
      <c r="Z83" s="107"/>
      <c r="AA83" s="71"/>
      <c r="AB83" s="105" t="str">
        <f>VLOOKUP(H83,[3]Hoja1!A$2:G$445,7,0)</f>
        <v>ENTRENAMIENTO DE LA BRIGADA; DIVULGACIÓN DE PLAN DE EMERGENCIA</v>
      </c>
      <c r="AC83" s="181"/>
      <c r="AD83" s="187"/>
    </row>
    <row r="84" spans="1:30" ht="39" customHeight="1">
      <c r="A84" s="184"/>
      <c r="B84" s="184"/>
      <c r="C84" s="140" t="str">
        <f>VLOOKUP(E84,[3]Hoja2!A$2:C$82,2,0)</f>
        <v>Efectuar la localizacion y reparacion de los daños en las redes de acueducto, accesorios, acometidas,  reparar  las  valvulas  necesarias  y demas  actividades complementarias  para adelantar los trabajos, con el fin de reestablecer el suministro del servicio a la ciudadania.</v>
      </c>
      <c r="D84" s="142" t="str">
        <f>VLOOKUP(E84,[3]Hoja2!A$2:C$82,3,0)</f>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
      <c r="E84" s="145" t="s">
        <v>1037</v>
      </c>
      <c r="F84" s="145" t="s">
        <v>1222</v>
      </c>
      <c r="G84" s="80" t="str">
        <f>VLOOKUP(H84,[3]Hoja1!A$1:G$445,2,0)</f>
        <v>Fluidos y Excrementos</v>
      </c>
      <c r="H84" s="35" t="s">
        <v>98</v>
      </c>
      <c r="I84" s="113" t="s">
        <v>1230</v>
      </c>
      <c r="J84" s="80" t="str">
        <f>VLOOKUP(H84,[3]Hoja1!A$2:G$445,3,0)</f>
        <v>Enfermedades Infectocontagiosas</v>
      </c>
      <c r="K84" s="79" t="s">
        <v>1205</v>
      </c>
      <c r="L84" s="80" t="str">
        <f>VLOOKUP(H84,[3]Hoja1!A$2:G$445,4,0)</f>
        <v>N/A</v>
      </c>
      <c r="M84" s="80" t="str">
        <f>VLOOKUP(H84,[3]Hoja1!A$2:G$445,5,0)</f>
        <v>N/A</v>
      </c>
      <c r="N84" s="79">
        <v>2</v>
      </c>
      <c r="O84" s="77">
        <v>3</v>
      </c>
      <c r="P84" s="77">
        <v>10</v>
      </c>
      <c r="Q84" s="77">
        <f>N84*O84</f>
        <v>6</v>
      </c>
      <c r="R84" s="77">
        <f>P84*Q84</f>
        <v>60</v>
      </c>
      <c r="S84" s="35" t="str">
        <f>IF(Q84=40,"MA-40",IF(Q84=30,"MA-30",IF(Q84=20,"A-20",IF(Q84=10,"A-10",IF(Q84=24,"MA-24",IF(Q84=18,"A-18",IF(Q84=12,"A-12",IF(Q84=6,"M-6",IF(Q84=8,"M-8",IF(Q84=6,"M-6",IF(Q84=4,"B-4",IF(Q84=2,"B-2",))))))))))))</f>
        <v>M-6</v>
      </c>
      <c r="T84" s="101" t="str">
        <f t="shared" si="18"/>
        <v>III</v>
      </c>
      <c r="U84" s="101" t="str">
        <f>IF(T84=0,"",IF(T84="IV","Aceptable",IF(T84="III","Mejorable",IF(T84="II","No Aceptable o Aceptable Con Control Especifico",IF(T84="I","No Aceptable","")))))</f>
        <v>Mejorable</v>
      </c>
      <c r="V84" s="190">
        <v>9</v>
      </c>
      <c r="W84" s="80" t="str">
        <f>VLOOKUP(H84,[3]Hoja1!A$2:G$445,6,0)</f>
        <v>Posibles enfermedades</v>
      </c>
      <c r="X84" s="79"/>
      <c r="Y84" s="79"/>
      <c r="Z84" s="79"/>
      <c r="AA84" s="80"/>
      <c r="AB84" s="80" t="str">
        <f>VLOOKUP(H84,[3]Hoja1!A$2:G$445,7,0)</f>
        <v xml:space="preserve">Riesgo Biológico, Autocuidado y/o Uso y manejo adecuado de E.P.P.
</v>
      </c>
      <c r="AC84" s="148" t="s">
        <v>1252</v>
      </c>
      <c r="AD84" s="140" t="s">
        <v>1207</v>
      </c>
    </row>
    <row r="85" spans="1:30" ht="38.25">
      <c r="A85" s="184"/>
      <c r="B85" s="184"/>
      <c r="C85" s="126"/>
      <c r="D85" s="143"/>
      <c r="E85" s="146"/>
      <c r="F85" s="146"/>
      <c r="G85" s="84" t="str">
        <f>VLOOKUP(H85,[3]Hoja1!A$1:G$445,2,0)</f>
        <v>Modeduras</v>
      </c>
      <c r="H85" s="36" t="s">
        <v>79</v>
      </c>
      <c r="I85" s="36" t="s">
        <v>1230</v>
      </c>
      <c r="J85" s="84" t="str">
        <f>VLOOKUP(H85,[3]Hoja1!A$2:G$445,3,0)</f>
        <v>Lesiones, tejidos, muerte, enfermedades infectocontagiosas</v>
      </c>
      <c r="K85" s="82" t="s">
        <v>1205</v>
      </c>
      <c r="L85" s="84" t="str">
        <f>VLOOKUP(H85,[3]Hoja1!A$2:G$445,4,0)</f>
        <v>N/A</v>
      </c>
      <c r="M85" s="84" t="str">
        <f>VLOOKUP(H85,[3]Hoja1!A$2:G$445,5,0)</f>
        <v>N/A</v>
      </c>
      <c r="N85" s="82">
        <v>2</v>
      </c>
      <c r="O85" s="17">
        <v>2</v>
      </c>
      <c r="P85" s="17">
        <v>25</v>
      </c>
      <c r="Q85" s="17">
        <f t="shared" ref="Q85:Q113" si="19">N85*O85</f>
        <v>4</v>
      </c>
      <c r="R85" s="17">
        <f t="shared" ref="R85:R113" si="20">P85*Q85</f>
        <v>100</v>
      </c>
      <c r="S85" s="36" t="str">
        <f t="shared" ref="S85:S113" si="21">IF(Q85=40,"MA-40",IF(Q85=30,"MA-30",IF(Q85=20,"A-20",IF(Q85=10,"A-10",IF(Q85=24,"MA-24",IF(Q85=18,"A-18",IF(Q85=12,"A-12",IF(Q85=6,"M-6",IF(Q85=8,"M-8",IF(Q85=6,"M-6",IF(Q85=4,"B-4",IF(Q85=2,"B-2",))))))))))))</f>
        <v>B-4</v>
      </c>
      <c r="T85" s="38" t="str">
        <f t="shared" si="18"/>
        <v>III</v>
      </c>
      <c r="U85" s="38" t="str">
        <f t="shared" ref="U85:U113" si="22">IF(T85=0,"",IF(T85="IV","Aceptable",IF(T85="III","Mejorable",IF(T85="II","No Aceptable o Aceptable Con Control Especifico",IF(T85="I","No Aceptable","")))))</f>
        <v>Mejorable</v>
      </c>
      <c r="V85" s="139"/>
      <c r="W85" s="84" t="str">
        <f>VLOOKUP(H85,[3]Hoja1!A$2:G$445,6,0)</f>
        <v>Posibles enfermedades</v>
      </c>
      <c r="X85" s="82"/>
      <c r="Y85" s="82"/>
      <c r="Z85" s="82"/>
      <c r="AA85" s="84"/>
      <c r="AB85" s="84" t="str">
        <f>VLOOKUP(H85,[3]Hoja1!A$2:G$445,7,0)</f>
        <v xml:space="preserve">Riesgo Biológico, Autocuidado y/o Uso y manejo adecuado de E.P.P.
</v>
      </c>
      <c r="AC85" s="149"/>
      <c r="AD85" s="126"/>
    </row>
    <row r="86" spans="1:30" ht="38.25">
      <c r="A86" s="184"/>
      <c r="B86" s="184"/>
      <c r="C86" s="126"/>
      <c r="D86" s="143"/>
      <c r="E86" s="146"/>
      <c r="F86" s="146"/>
      <c r="G86" s="84" t="str">
        <f>VLOOKUP(H86,[3]Hoja1!A$1:G$445,2,0)</f>
        <v>Parásitos</v>
      </c>
      <c r="H86" s="36" t="s">
        <v>105</v>
      </c>
      <c r="I86" s="36" t="s">
        <v>1230</v>
      </c>
      <c r="J86" s="84" t="str">
        <f>VLOOKUP(H86,[3]Hoja1!A$2:G$445,3,0)</f>
        <v>Lesiones, infecciones parasitarias</v>
      </c>
      <c r="K86" s="82" t="s">
        <v>1205</v>
      </c>
      <c r="L86" s="84" t="str">
        <f>VLOOKUP(H86,[3]Hoja1!A$2:G$445,4,0)</f>
        <v>N/A</v>
      </c>
      <c r="M86" s="84" t="str">
        <f>VLOOKUP(H86,[3]Hoja1!A$2:G$445,5,0)</f>
        <v>N/A</v>
      </c>
      <c r="N86" s="82">
        <v>2</v>
      </c>
      <c r="O86" s="17">
        <v>1</v>
      </c>
      <c r="P86" s="17">
        <v>25</v>
      </c>
      <c r="Q86" s="17">
        <f t="shared" si="19"/>
        <v>2</v>
      </c>
      <c r="R86" s="17">
        <f t="shared" si="20"/>
        <v>50</v>
      </c>
      <c r="S86" s="36" t="str">
        <f t="shared" si="21"/>
        <v>B-2</v>
      </c>
      <c r="T86" s="38" t="str">
        <f t="shared" si="18"/>
        <v>III</v>
      </c>
      <c r="U86" s="38" t="str">
        <f t="shared" si="22"/>
        <v>Mejorable</v>
      </c>
      <c r="V86" s="139"/>
      <c r="W86" s="84" t="str">
        <f>VLOOKUP(H86,[3]Hoja1!A$2:G$445,6,0)</f>
        <v>Enfermedades Parasitarias</v>
      </c>
      <c r="X86" s="82"/>
      <c r="Y86" s="82"/>
      <c r="Z86" s="82"/>
      <c r="AA86" s="84"/>
      <c r="AB86" s="84" t="str">
        <f>VLOOKUP(H86,[3]Hoja1!A$2:G$445,7,0)</f>
        <v xml:space="preserve">Riesgo Biológico, Autocuidado y/o Uso y manejo adecuado de E.P.P.
</v>
      </c>
      <c r="AC86" s="149"/>
      <c r="AD86" s="126"/>
    </row>
    <row r="87" spans="1:30" ht="51">
      <c r="A87" s="184"/>
      <c r="B87" s="184"/>
      <c r="C87" s="126"/>
      <c r="D87" s="143"/>
      <c r="E87" s="146"/>
      <c r="F87" s="146"/>
      <c r="G87" s="84" t="str">
        <f>VLOOKUP(H87,[3]Hoja1!A$1:G$445,2,0)</f>
        <v>Bacteria</v>
      </c>
      <c r="H87" s="36" t="s">
        <v>108</v>
      </c>
      <c r="I87" s="36" t="s">
        <v>1230</v>
      </c>
      <c r="J87" s="84" t="str">
        <f>VLOOKUP(H87,[3]Hoja1!A$2:G$445,3,0)</f>
        <v>Infecciones producidas por Bacterianas</v>
      </c>
      <c r="K87" s="82" t="s">
        <v>1205</v>
      </c>
      <c r="L87" s="84" t="str">
        <f>VLOOKUP(H87,[3]Hoja1!A$2:G$445,4,0)</f>
        <v>Inspecciones planeadas e inspecciones no planeadas, procedimientos de programas de seguridad y salud en el trabajo</v>
      </c>
      <c r="M87" s="84" t="str">
        <f>VLOOKUP(H87,[3]Hoja1!A$2:G$445,5,0)</f>
        <v>Programa de vacunación, bota pantalon, overol, guantes, tapabocas, mascarillas con filtos</v>
      </c>
      <c r="N87" s="82">
        <v>2</v>
      </c>
      <c r="O87" s="17">
        <v>3</v>
      </c>
      <c r="P87" s="17">
        <v>10</v>
      </c>
      <c r="Q87" s="17">
        <f t="shared" si="19"/>
        <v>6</v>
      </c>
      <c r="R87" s="17">
        <f t="shared" si="20"/>
        <v>60</v>
      </c>
      <c r="S87" s="36" t="str">
        <f t="shared" si="21"/>
        <v>M-6</v>
      </c>
      <c r="T87" s="38" t="str">
        <f t="shared" si="18"/>
        <v>III</v>
      </c>
      <c r="U87" s="38" t="str">
        <f t="shared" si="22"/>
        <v>Mejorable</v>
      </c>
      <c r="V87" s="139"/>
      <c r="W87" s="84" t="str">
        <f>VLOOKUP(H87,[3]Hoja1!A$2:G$445,6,0)</f>
        <v xml:space="preserve">Enfermedades Infectocontagiosas
</v>
      </c>
      <c r="X87" s="82"/>
      <c r="Y87" s="82"/>
      <c r="Z87" s="82"/>
      <c r="AA87" s="84"/>
      <c r="AB87" s="84" t="str">
        <f>VLOOKUP(H87,[3]Hoja1!A$2:G$445,7,0)</f>
        <v xml:space="preserve">Riesgo Biológico, Autocuidado y/o Uso y manejo adecuado de E.P.P.
</v>
      </c>
      <c r="AC87" s="149"/>
      <c r="AD87" s="126"/>
    </row>
    <row r="88" spans="1:30" ht="51">
      <c r="A88" s="184"/>
      <c r="B88" s="184"/>
      <c r="C88" s="126"/>
      <c r="D88" s="143"/>
      <c r="E88" s="146"/>
      <c r="F88" s="146"/>
      <c r="G88" s="84" t="str">
        <f>VLOOKUP(H88,[3]Hoja1!A$1:G$445,2,0)</f>
        <v>Hongos</v>
      </c>
      <c r="H88" s="36" t="s">
        <v>117</v>
      </c>
      <c r="I88" s="36" t="s">
        <v>1230</v>
      </c>
      <c r="J88" s="84" t="str">
        <f>VLOOKUP(H88,[3]Hoja1!A$2:G$445,3,0)</f>
        <v>Micosis</v>
      </c>
      <c r="K88" s="82" t="s">
        <v>1205</v>
      </c>
      <c r="L88" s="84" t="str">
        <f>VLOOKUP(H88,[3]Hoja1!A$2:G$445,4,0)</f>
        <v>Inspecciones planeadas e inspecciones no planeadas, procedimientos de programas de seguridad y salud en el trabajo</v>
      </c>
      <c r="M88" s="84" t="str">
        <f>VLOOKUP(H88,[3]Hoja1!A$2:G$445,5,0)</f>
        <v>Programa de vacunación, éxamenes periódicos</v>
      </c>
      <c r="N88" s="82">
        <v>2</v>
      </c>
      <c r="O88" s="17">
        <v>2</v>
      </c>
      <c r="P88" s="17">
        <v>25</v>
      </c>
      <c r="Q88" s="17">
        <f t="shared" si="19"/>
        <v>4</v>
      </c>
      <c r="R88" s="17">
        <f t="shared" si="20"/>
        <v>100</v>
      </c>
      <c r="S88" s="36" t="str">
        <f t="shared" si="21"/>
        <v>B-4</v>
      </c>
      <c r="T88" s="38" t="str">
        <f t="shared" si="18"/>
        <v>III</v>
      </c>
      <c r="U88" s="38" t="str">
        <f t="shared" si="22"/>
        <v>Mejorable</v>
      </c>
      <c r="V88" s="139"/>
      <c r="W88" s="84" t="str">
        <f>VLOOKUP(H88,[3]Hoja1!A$2:G$445,6,0)</f>
        <v>Micosis</v>
      </c>
      <c r="X88" s="82"/>
      <c r="Y88" s="82"/>
      <c r="Z88" s="82"/>
      <c r="AA88" s="84"/>
      <c r="AB88" s="84" t="str">
        <f>VLOOKUP(H88,[3]Hoja1!A$2:G$445,7,0)</f>
        <v xml:space="preserve">Riesgo Biológico, Autocuidado y/o Uso y manejo adecuado de E.P.P.
</v>
      </c>
      <c r="AC88" s="149"/>
      <c r="AD88" s="126"/>
    </row>
    <row r="89" spans="1:30" ht="51">
      <c r="A89" s="184"/>
      <c r="B89" s="184"/>
      <c r="C89" s="126"/>
      <c r="D89" s="143"/>
      <c r="E89" s="146"/>
      <c r="F89" s="146"/>
      <c r="G89" s="84" t="str">
        <f>VLOOKUP(H89,[3]Hoja1!A$1:G$445,2,0)</f>
        <v>Virus</v>
      </c>
      <c r="H89" s="36" t="s">
        <v>120</v>
      </c>
      <c r="I89" s="36" t="s">
        <v>1230</v>
      </c>
      <c r="J89" s="84" t="str">
        <f>VLOOKUP(H89,[3]Hoja1!A$2:G$445,3,0)</f>
        <v>Infecciones Virales</v>
      </c>
      <c r="K89" s="82" t="s">
        <v>1205</v>
      </c>
      <c r="L89" s="84" t="str">
        <f>VLOOKUP(H89,[3]Hoja1!A$2:G$445,4,0)</f>
        <v>Inspecciones planeadas e inspecciones no planeadas, procedimientos de programas de seguridad y salud en el trabajo</v>
      </c>
      <c r="M89" s="84" t="str">
        <f>VLOOKUP(H89,[3]Hoja1!A$2:G$445,5,0)</f>
        <v>Programa de vacunación, bota pantalon, overol, guantes, tapabocas, mascarillas con filtos</v>
      </c>
      <c r="N89" s="82">
        <v>2</v>
      </c>
      <c r="O89" s="17">
        <v>2</v>
      </c>
      <c r="P89" s="17">
        <v>10</v>
      </c>
      <c r="Q89" s="17">
        <f t="shared" si="19"/>
        <v>4</v>
      </c>
      <c r="R89" s="17">
        <f t="shared" si="20"/>
        <v>40</v>
      </c>
      <c r="S89" s="36" t="str">
        <f t="shared" si="21"/>
        <v>B-4</v>
      </c>
      <c r="T89" s="38" t="str">
        <f t="shared" si="18"/>
        <v>III</v>
      </c>
      <c r="U89" s="38" t="str">
        <f t="shared" si="22"/>
        <v>Mejorable</v>
      </c>
      <c r="V89" s="139"/>
      <c r="W89" s="84" t="str">
        <f>VLOOKUP(H89,[3]Hoja1!A$2:G$445,6,0)</f>
        <v xml:space="preserve">Enfermedades Infectocontagiosas
</v>
      </c>
      <c r="X89" s="82"/>
      <c r="Y89" s="82"/>
      <c r="Z89" s="82"/>
      <c r="AA89" s="84"/>
      <c r="AB89" s="84" t="str">
        <f>VLOOKUP(H89,[3]Hoja1!A$2:G$445,7,0)</f>
        <v xml:space="preserve">Riesgo Biológico, Autocuidado y/o Uso y manejo adecuado de E.P.P.
</v>
      </c>
      <c r="AC89" s="149"/>
      <c r="AD89" s="126"/>
    </row>
    <row r="90" spans="1:30" ht="51">
      <c r="A90" s="184"/>
      <c r="B90" s="184"/>
      <c r="C90" s="126"/>
      <c r="D90" s="143"/>
      <c r="E90" s="146"/>
      <c r="F90" s="146"/>
      <c r="G90" s="84" t="str">
        <f>VLOOKUP(H90,[3]Hoja1!A$1:G$445,2,0)</f>
        <v>AUSENCIA O EXCESO DE LUZ EN UN AMBIENTE</v>
      </c>
      <c r="H90" s="36" t="s">
        <v>155</v>
      </c>
      <c r="I90" s="36" t="s">
        <v>1237</v>
      </c>
      <c r="J90" s="84" t="str">
        <f>VLOOKUP(H90,[3]Hoja1!A$2:G$445,3,0)</f>
        <v>DISMINUCIÓN AGUDEZA VISUAL, CANSANCIO VISUAL</v>
      </c>
      <c r="K90" s="82" t="s">
        <v>1205</v>
      </c>
      <c r="L90" s="84" t="str">
        <f>VLOOKUP(H90,[3]Hoja1!A$2:G$445,4,0)</f>
        <v>Inspecciones planeadas e inspecciones no planeadas, procedimientos de programas de seguridad y salud en el trabajo</v>
      </c>
      <c r="M90" s="84" t="str">
        <f>VLOOKUP(H90,[3]Hoja1!A$2:G$445,5,0)</f>
        <v>N/A</v>
      </c>
      <c r="N90" s="82">
        <v>2</v>
      </c>
      <c r="O90" s="17">
        <v>2</v>
      </c>
      <c r="P90" s="17">
        <v>10</v>
      </c>
      <c r="Q90" s="17">
        <f t="shared" si="19"/>
        <v>4</v>
      </c>
      <c r="R90" s="17">
        <f t="shared" si="20"/>
        <v>40</v>
      </c>
      <c r="S90" s="36" t="str">
        <f t="shared" si="21"/>
        <v>B-4</v>
      </c>
      <c r="T90" s="38" t="str">
        <f t="shared" si="18"/>
        <v>III</v>
      </c>
      <c r="U90" s="38" t="str">
        <f t="shared" si="22"/>
        <v>Mejorable</v>
      </c>
      <c r="V90" s="139"/>
      <c r="W90" s="84" t="str">
        <f>VLOOKUP(H90,[3]Hoja1!A$2:G$445,6,0)</f>
        <v>DISMINUCIÓN AGUDEZA VISUAL</v>
      </c>
      <c r="X90" s="82"/>
      <c r="Y90" s="82"/>
      <c r="Z90" s="82"/>
      <c r="AA90" s="84" t="s">
        <v>1253</v>
      </c>
      <c r="AB90" s="84" t="str">
        <f>VLOOKUP(H90,[3]Hoja1!A$2:G$445,7,0)</f>
        <v>N/A</v>
      </c>
      <c r="AC90" s="82" t="s">
        <v>32</v>
      </c>
      <c r="AD90" s="126"/>
    </row>
    <row r="91" spans="1:30" ht="51">
      <c r="A91" s="184"/>
      <c r="B91" s="184"/>
      <c r="C91" s="126"/>
      <c r="D91" s="143"/>
      <c r="E91" s="146"/>
      <c r="F91" s="146"/>
      <c r="G91" s="84" t="str">
        <f>VLOOKUP(H91,[3]Hoja1!A$1:G$445,2,0)</f>
        <v>INFRAROJA, ULTRAVIOLETA, VISIBLE, RADIOFRECUENCIA, MICROONDAS, LASER</v>
      </c>
      <c r="H91" s="36" t="s">
        <v>67</v>
      </c>
      <c r="I91" s="36" t="s">
        <v>1237</v>
      </c>
      <c r="J91" s="84" t="str">
        <f>VLOOKUP(H91,[3]Hoja1!A$2:G$445,3,0)</f>
        <v>CÁNCER, LESIONES DÉRMICAS Y OCULARES</v>
      </c>
      <c r="K91" s="82" t="s">
        <v>1205</v>
      </c>
      <c r="L91" s="84" t="str">
        <f>VLOOKUP(H91,[3]Hoja1!A$2:G$445,4,0)</f>
        <v>Inspecciones planeadas e inspecciones no planeadas, procedimientos de programas de seguridad y salud en el trabajo</v>
      </c>
      <c r="M91" s="84" t="str">
        <f>VLOOKUP(H91,[3]Hoja1!A$2:G$445,5,0)</f>
        <v>PROGRAMA BLOQUEADOR SOLAR</v>
      </c>
      <c r="N91" s="82">
        <v>2</v>
      </c>
      <c r="O91" s="17">
        <v>3</v>
      </c>
      <c r="P91" s="17">
        <v>10</v>
      </c>
      <c r="Q91" s="17">
        <f t="shared" si="19"/>
        <v>6</v>
      </c>
      <c r="R91" s="17">
        <f t="shared" si="20"/>
        <v>60</v>
      </c>
      <c r="S91" s="36" t="str">
        <f t="shared" si="21"/>
        <v>M-6</v>
      </c>
      <c r="T91" s="38" t="str">
        <f t="shared" si="18"/>
        <v>III</v>
      </c>
      <c r="U91" s="38" t="str">
        <f t="shared" si="22"/>
        <v>Mejorable</v>
      </c>
      <c r="V91" s="139"/>
      <c r="W91" s="84" t="str">
        <f>VLOOKUP(H91,[3]Hoja1!A$2:G$445,6,0)</f>
        <v>CÁNCER</v>
      </c>
      <c r="X91" s="82"/>
      <c r="Y91" s="82"/>
      <c r="Z91" s="82"/>
      <c r="AA91" s="84"/>
      <c r="AB91" s="84" t="str">
        <f>VLOOKUP(H91,[3]Hoja1!A$2:G$445,7,0)</f>
        <v>N/A</v>
      </c>
      <c r="AC91" s="82" t="s">
        <v>1254</v>
      </c>
      <c r="AD91" s="126"/>
    </row>
    <row r="92" spans="1:30" ht="89.25">
      <c r="A92" s="184"/>
      <c r="B92" s="184"/>
      <c r="C92" s="126"/>
      <c r="D92" s="143"/>
      <c r="E92" s="146"/>
      <c r="F92" s="146"/>
      <c r="G92" s="84" t="str">
        <f>VLOOKUP(H92,[3]Hoja1!A$1:G$445,2,0)</f>
        <v>MAQUINARIA O EQUIPO</v>
      </c>
      <c r="H92" s="36" t="s">
        <v>164</v>
      </c>
      <c r="I92" s="36" t="s">
        <v>1237</v>
      </c>
      <c r="J92" s="84" t="str">
        <f>VLOOKUP(H92,[3]Hoja1!A$2:G$445,3,0)</f>
        <v>SORDERA, ESTRÉS, HIPOACUSIA, CEFALA,IRRITABILIDAD</v>
      </c>
      <c r="K92" s="82" t="s">
        <v>1205</v>
      </c>
      <c r="L92" s="84" t="str">
        <f>VLOOKUP(H92,[3]Hoja1!A$2:G$445,4,0)</f>
        <v>Inspecciones planeadas e inspecciones no planeadas, procedimientos de programas de seguridad y salud en el trabajo</v>
      </c>
      <c r="M92" s="84" t="str">
        <f>VLOOKUP(H92,[3]Hoja1!A$2:G$445,5,0)</f>
        <v>PVE RUIDO</v>
      </c>
      <c r="N92" s="82">
        <v>2</v>
      </c>
      <c r="O92" s="17">
        <v>3</v>
      </c>
      <c r="P92" s="17">
        <v>10</v>
      </c>
      <c r="Q92" s="17">
        <f t="shared" si="19"/>
        <v>6</v>
      </c>
      <c r="R92" s="17">
        <f t="shared" si="20"/>
        <v>60</v>
      </c>
      <c r="S92" s="36" t="str">
        <f t="shared" si="21"/>
        <v>M-6</v>
      </c>
      <c r="T92" s="38" t="str">
        <f t="shared" si="18"/>
        <v>III</v>
      </c>
      <c r="U92" s="38" t="str">
        <f t="shared" si="22"/>
        <v>Mejorable</v>
      </c>
      <c r="V92" s="139"/>
      <c r="W92" s="84" t="str">
        <f>VLOOKUP(H92,[3]Hoja1!A$2:G$445,6,0)</f>
        <v>SORDERA</v>
      </c>
      <c r="X92" s="82"/>
      <c r="Y92" s="82"/>
      <c r="Z92" s="82"/>
      <c r="AA92" s="84" t="s">
        <v>1255</v>
      </c>
      <c r="AB92" s="84" t="str">
        <f>VLOOKUP(H92,[3]Hoja1!A$2:G$445,7,0)</f>
        <v>USO DE EPP</v>
      </c>
      <c r="AC92" s="82" t="s">
        <v>1256</v>
      </c>
      <c r="AD92" s="126"/>
    </row>
    <row r="93" spans="1:30" ht="51">
      <c r="A93" s="184"/>
      <c r="B93" s="184"/>
      <c r="C93" s="126"/>
      <c r="D93" s="143"/>
      <c r="E93" s="146"/>
      <c r="F93" s="146"/>
      <c r="G93" s="84" t="str">
        <f>VLOOKUP(H93,[3]Hoja1!A$1:G$445,2,0)</f>
        <v>ENERGÍA TÉRMICA, CAMBIO DE TEMPERATURA DURANTE LOS RECORRIDOS</v>
      </c>
      <c r="H93" s="36" t="s">
        <v>174</v>
      </c>
      <c r="I93" s="36" t="s">
        <v>1237</v>
      </c>
      <c r="J93" s="84" t="str">
        <f>VLOOKUP(H93,[3]Hoja1!A$2:G$445,3,0)</f>
        <v xml:space="preserve"> HIPOTERMIA</v>
      </c>
      <c r="K93" s="82" t="s">
        <v>1205</v>
      </c>
      <c r="L93" s="84" t="str">
        <f>VLOOKUP(H93,[3]Hoja1!A$2:G$445,4,0)</f>
        <v>Inspecciones planeadas e inspecciones no planeadas, procedimientos de programas de seguridad y salud en el trabajo</v>
      </c>
      <c r="M93" s="84" t="str">
        <f>VLOOKUP(H93,[3]Hoja1!A$2:G$445,5,0)</f>
        <v>EPP OVEROLES TERMICOS</v>
      </c>
      <c r="N93" s="82">
        <v>2</v>
      </c>
      <c r="O93" s="17">
        <v>1</v>
      </c>
      <c r="P93" s="17">
        <v>10</v>
      </c>
      <c r="Q93" s="17">
        <f t="shared" si="19"/>
        <v>2</v>
      </c>
      <c r="R93" s="17">
        <f t="shared" si="20"/>
        <v>20</v>
      </c>
      <c r="S93" s="36" t="str">
        <f t="shared" si="21"/>
        <v>B-2</v>
      </c>
      <c r="T93" s="38" t="str">
        <f t="shared" si="18"/>
        <v>IV</v>
      </c>
      <c r="U93" s="38" t="str">
        <f t="shared" si="22"/>
        <v>Aceptable</v>
      </c>
      <c r="V93" s="139"/>
      <c r="W93" s="84" t="str">
        <f>VLOOKUP(H93,[3]Hoja1!A$2:G$445,6,0)</f>
        <v xml:space="preserve"> HIPOTERMIA</v>
      </c>
      <c r="X93" s="82"/>
      <c r="Y93" s="82"/>
      <c r="Z93" s="82"/>
      <c r="AA93" s="84"/>
      <c r="AB93" s="84" t="str">
        <f>VLOOKUP(H93,[3]Hoja1!A$2:G$445,7,0)</f>
        <v>N/A</v>
      </c>
      <c r="AC93" s="82" t="s">
        <v>1257</v>
      </c>
      <c r="AD93" s="126"/>
    </row>
    <row r="94" spans="1:30" ht="63.75">
      <c r="A94" s="184"/>
      <c r="B94" s="184"/>
      <c r="C94" s="126"/>
      <c r="D94" s="143"/>
      <c r="E94" s="146"/>
      <c r="F94" s="146"/>
      <c r="G94" s="84" t="str">
        <f>VLOOKUP(H94,[3]Hoja1!A$1:G$445,2,0)</f>
        <v>MAQUINARIA O EQUIPO</v>
      </c>
      <c r="H94" s="36" t="s">
        <v>177</v>
      </c>
      <c r="I94" s="36" t="s">
        <v>1237</v>
      </c>
      <c r="J94" s="84" t="str">
        <f>VLOOKUP(H94,[3]Hoja1!A$2:G$445,3,0)</f>
        <v>LESIONES  OSTEOMUSCULARES,  LESIONES OSTEOARTICULARES, SÍNTOMAS NEUROLÓGICOS</v>
      </c>
      <c r="K94" s="82" t="s">
        <v>1205</v>
      </c>
      <c r="L94" s="84" t="str">
        <f>VLOOKUP(H94,[3]Hoja1!A$2:G$445,4,0)</f>
        <v>Inspecciones planeadas e inspecciones no planeadas, procedimientos de programas de seguridad y salud en el trabajo</v>
      </c>
      <c r="M94" s="84" t="str">
        <f>VLOOKUP(H94,[3]Hoja1!A$2:G$445,5,0)</f>
        <v>PVE RUIDO</v>
      </c>
      <c r="N94" s="82">
        <v>2</v>
      </c>
      <c r="O94" s="17">
        <v>2</v>
      </c>
      <c r="P94" s="17">
        <v>10</v>
      </c>
      <c r="Q94" s="17">
        <f t="shared" si="19"/>
        <v>4</v>
      </c>
      <c r="R94" s="17">
        <f t="shared" si="20"/>
        <v>40</v>
      </c>
      <c r="S94" s="36" t="str">
        <f t="shared" si="21"/>
        <v>B-4</v>
      </c>
      <c r="T94" s="38" t="str">
        <f t="shared" si="18"/>
        <v>III</v>
      </c>
      <c r="U94" s="38" t="str">
        <f t="shared" si="22"/>
        <v>Mejorable</v>
      </c>
      <c r="V94" s="139"/>
      <c r="W94" s="84" t="str">
        <f>VLOOKUP(H94,[3]Hoja1!A$2:G$445,6,0)</f>
        <v>SÍNTOMAS NEUROLÓGICOS</v>
      </c>
      <c r="X94" s="82"/>
      <c r="Y94" s="82"/>
      <c r="Z94" s="82"/>
      <c r="AA94" s="84"/>
      <c r="AB94" s="84" t="str">
        <f>VLOOKUP(H94,[3]Hoja1!A$2:G$445,7,0)</f>
        <v>N/A</v>
      </c>
      <c r="AC94" s="82" t="s">
        <v>1258</v>
      </c>
      <c r="AD94" s="126"/>
    </row>
    <row r="95" spans="1:30" ht="51">
      <c r="A95" s="184"/>
      <c r="B95" s="184"/>
      <c r="C95" s="126"/>
      <c r="D95" s="143"/>
      <c r="E95" s="146"/>
      <c r="F95" s="146"/>
      <c r="G95" s="84" t="str">
        <f>VLOOKUP(H95,[3]Hoja1!A$1:G$445,2,0)</f>
        <v>GASES Y VAPORES</v>
      </c>
      <c r="H95" s="36" t="s">
        <v>250</v>
      </c>
      <c r="I95" s="36" t="s">
        <v>1289</v>
      </c>
      <c r="J95" s="84" t="str">
        <f>VLOOKUP(H95,[3]Hoja1!A$2:G$445,3,0)</f>
        <v xml:space="preserve"> LESIONES EN LA PIEL, IRRITACIÓN EN VÍAS  RESPIRATORIAS, MUERTE</v>
      </c>
      <c r="K95" s="82" t="s">
        <v>1205</v>
      </c>
      <c r="L95" s="84" t="str">
        <f>VLOOKUP(H95,[3]Hoja1!A$2:G$445,4,0)</f>
        <v>Inspecciones planeadas e inspecciones no planeadas, procedimientos de programas de seguridad y salud en el trabajo</v>
      </c>
      <c r="M95" s="84" t="str">
        <f>VLOOKUP(H95,[3]Hoja1!A$2:G$445,5,0)</f>
        <v>EPP TAPABOCAS, CARETAS CON FILTROS</v>
      </c>
      <c r="N95" s="82">
        <v>2</v>
      </c>
      <c r="O95" s="17">
        <v>2</v>
      </c>
      <c r="P95" s="17">
        <v>10</v>
      </c>
      <c r="Q95" s="17">
        <f t="shared" si="19"/>
        <v>4</v>
      </c>
      <c r="R95" s="17">
        <f t="shared" si="20"/>
        <v>40</v>
      </c>
      <c r="S95" s="36" t="str">
        <f t="shared" si="21"/>
        <v>B-4</v>
      </c>
      <c r="T95" s="38" t="str">
        <f t="shared" si="18"/>
        <v>III</v>
      </c>
      <c r="U95" s="38" t="str">
        <f t="shared" si="22"/>
        <v>Mejorable</v>
      </c>
      <c r="V95" s="139"/>
      <c r="W95" s="84" t="str">
        <f>VLOOKUP(H95,[3]Hoja1!A$2:G$445,6,0)</f>
        <v xml:space="preserve"> MUERTE</v>
      </c>
      <c r="X95" s="82"/>
      <c r="Y95" s="82"/>
      <c r="Z95" s="82"/>
      <c r="AA95" s="84"/>
      <c r="AB95" s="84" t="str">
        <f>VLOOKUP(H95,[3]Hoja1!A$2:G$445,7,0)</f>
        <v>USO Y MANEJO ADECUADO DE E.P.P.</v>
      </c>
      <c r="AC95" s="149" t="s">
        <v>1256</v>
      </c>
      <c r="AD95" s="126"/>
    </row>
    <row r="96" spans="1:30" ht="51">
      <c r="A96" s="184"/>
      <c r="B96" s="184"/>
      <c r="C96" s="126"/>
      <c r="D96" s="143"/>
      <c r="E96" s="146"/>
      <c r="F96" s="146"/>
      <c r="G96" s="84" t="str">
        <f>VLOOKUP(H96,[3]Hoja1!A$1:G$445,2,0)</f>
        <v>MATERIAL PARTICULADO</v>
      </c>
      <c r="H96" s="36" t="s">
        <v>269</v>
      </c>
      <c r="I96" s="36" t="s">
        <v>1289</v>
      </c>
      <c r="J96" s="84" t="str">
        <f>VLOOKUP(H96,[3]Hoja1!A$2:G$445,3,0)</f>
        <v>NEUMOCONIOSIS, BRONQUITIS, ASMA, SILICOSIS</v>
      </c>
      <c r="K96" s="82" t="s">
        <v>1205</v>
      </c>
      <c r="L96" s="84" t="str">
        <f>VLOOKUP(H96,[3]Hoja1!A$2:G$445,4,0)</f>
        <v>Inspecciones planeadas e inspecciones no planeadas, procedimientos de programas de seguridad y salud en el trabajo</v>
      </c>
      <c r="M96" s="84" t="str">
        <f>VLOOKUP(H96,[3]Hoja1!A$2:G$445,5,0)</f>
        <v>EPP MASCARILLAS Y FILTROS</v>
      </c>
      <c r="N96" s="82">
        <v>2</v>
      </c>
      <c r="O96" s="17">
        <v>3</v>
      </c>
      <c r="P96" s="17">
        <v>10</v>
      </c>
      <c r="Q96" s="17">
        <f t="shared" si="19"/>
        <v>6</v>
      </c>
      <c r="R96" s="17">
        <f t="shared" si="20"/>
        <v>60</v>
      </c>
      <c r="S96" s="36" t="str">
        <f t="shared" si="21"/>
        <v>M-6</v>
      </c>
      <c r="T96" s="38" t="str">
        <f t="shared" si="18"/>
        <v>III</v>
      </c>
      <c r="U96" s="38" t="str">
        <f t="shared" si="22"/>
        <v>Mejorable</v>
      </c>
      <c r="V96" s="139"/>
      <c r="W96" s="84" t="str">
        <f>VLOOKUP(H96,[3]Hoja1!A$2:G$445,6,0)</f>
        <v>NEUMOCONIOSIS</v>
      </c>
      <c r="X96" s="82"/>
      <c r="Y96" s="82"/>
      <c r="Z96" s="82"/>
      <c r="AA96" s="84"/>
      <c r="AB96" s="84" t="str">
        <f>VLOOKUP(H96,[3]Hoja1!A$2:G$445,7,0)</f>
        <v>USO Y MANEJO DE LOS EPP</v>
      </c>
      <c r="AC96" s="149"/>
      <c r="AD96" s="126"/>
    </row>
    <row r="97" spans="1:30" ht="51">
      <c r="A97" s="184"/>
      <c r="B97" s="184"/>
      <c r="C97" s="126"/>
      <c r="D97" s="143"/>
      <c r="E97" s="146"/>
      <c r="F97" s="146"/>
      <c r="G97" s="84" t="str">
        <f>VLOOKUP(H97,[3]Hoja1!A$1:G$445,2,0)</f>
        <v xml:space="preserve">POLVOS INORGÁNICOS </v>
      </c>
      <c r="H97" s="36" t="s">
        <v>274</v>
      </c>
      <c r="I97" s="36" t="s">
        <v>1289</v>
      </c>
      <c r="J97" s="84" t="str">
        <f>VLOOKUP(H97,[3]Hoja1!A$2:G$445,3,0)</f>
        <v xml:space="preserve">ASMA,GRIPA, NEUMOCONIOSIS </v>
      </c>
      <c r="K97" s="82" t="s">
        <v>1205</v>
      </c>
      <c r="L97" s="84" t="str">
        <f>VLOOKUP(H97,[3]Hoja1!A$2:G$445,4,0)</f>
        <v>Inspecciones planeadas e inspecciones no planeadas, procedimientos de programas de seguridad y salud en el trabajo</v>
      </c>
      <c r="M97" s="84" t="str">
        <f>VLOOKUP(H97,[3]Hoja1!A$2:G$445,5,0)</f>
        <v>EPP MASCARILLAS Y FILTROS</v>
      </c>
      <c r="N97" s="82">
        <v>2</v>
      </c>
      <c r="O97" s="17">
        <v>2</v>
      </c>
      <c r="P97" s="17">
        <v>10</v>
      </c>
      <c r="Q97" s="17">
        <f t="shared" si="19"/>
        <v>4</v>
      </c>
      <c r="R97" s="17">
        <f t="shared" si="20"/>
        <v>40</v>
      </c>
      <c r="S97" s="36" t="str">
        <f t="shared" si="21"/>
        <v>B-4</v>
      </c>
      <c r="T97" s="38" t="str">
        <f t="shared" si="18"/>
        <v>III</v>
      </c>
      <c r="U97" s="38" t="str">
        <f t="shared" si="22"/>
        <v>Mejorable</v>
      </c>
      <c r="V97" s="139"/>
      <c r="W97" s="84" t="str">
        <f>VLOOKUP(H97,[3]Hoja1!A$2:G$445,6,0)</f>
        <v>NEUMOCONIOSIS</v>
      </c>
      <c r="X97" s="82"/>
      <c r="Y97" s="82"/>
      <c r="Z97" s="82"/>
      <c r="AA97" s="84"/>
      <c r="AB97" s="84" t="str">
        <f>VLOOKUP(H97,[3]Hoja1!A$2:G$445,7,0)</f>
        <v>LIMPIEZA</v>
      </c>
      <c r="AC97" s="149"/>
      <c r="AD97" s="126"/>
    </row>
    <row r="98" spans="1:30" ht="40.5" customHeight="1">
      <c r="A98" s="184"/>
      <c r="B98" s="184"/>
      <c r="C98" s="126"/>
      <c r="D98" s="143"/>
      <c r="E98" s="146"/>
      <c r="F98" s="146"/>
      <c r="G98" s="84" t="str">
        <f>VLOOKUP(H98,[3]Hoja1!A$1:G$445,2,0)</f>
        <v>NATURALEZA DE LA TAREA</v>
      </c>
      <c r="H98" s="36" t="s">
        <v>76</v>
      </c>
      <c r="I98" s="36" t="s">
        <v>1231</v>
      </c>
      <c r="J98" s="84" t="str">
        <f>VLOOKUP(H98,[3]Hoja1!A$2:G$445,3,0)</f>
        <v>ESTRÉS,  TRANSTORNOS DEL SUEÑO</v>
      </c>
      <c r="K98" s="82" t="s">
        <v>1205</v>
      </c>
      <c r="L98" s="84" t="str">
        <f>VLOOKUP(H98,[3]Hoja1!A$2:G$445,4,0)</f>
        <v>N/A</v>
      </c>
      <c r="M98" s="84" t="str">
        <f>VLOOKUP(H98,[3]Hoja1!A$2:G$445,5,0)</f>
        <v>PVE PSICOSOCIAL</v>
      </c>
      <c r="N98" s="82">
        <v>2</v>
      </c>
      <c r="O98" s="17">
        <v>2</v>
      </c>
      <c r="P98" s="17">
        <v>10</v>
      </c>
      <c r="Q98" s="17">
        <f t="shared" si="19"/>
        <v>4</v>
      </c>
      <c r="R98" s="17">
        <f t="shared" si="20"/>
        <v>40</v>
      </c>
      <c r="S98" s="36" t="str">
        <f t="shared" si="21"/>
        <v>B-4</v>
      </c>
      <c r="T98" s="38" t="str">
        <f t="shared" si="18"/>
        <v>III</v>
      </c>
      <c r="U98" s="38" t="str">
        <f t="shared" si="22"/>
        <v>Mejorable</v>
      </c>
      <c r="V98" s="139"/>
      <c r="W98" s="84" t="str">
        <f>VLOOKUP(H98,[3]Hoja1!A$2:G$445,6,0)</f>
        <v>ESTRÉS</v>
      </c>
      <c r="X98" s="82"/>
      <c r="Y98" s="82"/>
      <c r="Z98" s="82"/>
      <c r="AA98" s="84"/>
      <c r="AB98" s="84" t="str">
        <f>VLOOKUP(H98,[3]Hoja1!A$2:G$445,7,0)</f>
        <v>N/A</v>
      </c>
      <c r="AC98" s="149" t="s">
        <v>1259</v>
      </c>
      <c r="AD98" s="126"/>
    </row>
    <row r="99" spans="1:30" ht="40.5" customHeight="1">
      <c r="A99" s="184"/>
      <c r="B99" s="184"/>
      <c r="C99" s="126"/>
      <c r="D99" s="143"/>
      <c r="E99" s="146"/>
      <c r="F99" s="146"/>
      <c r="G99" s="84" t="str">
        <f>VLOOKUP(H99,[3]Hoja1!A$1:G$445,2,0)</f>
        <v xml:space="preserve"> ALTA CONCENTRACIÓN</v>
      </c>
      <c r="H99" s="36" t="s">
        <v>88</v>
      </c>
      <c r="I99" s="36" t="s">
        <v>1231</v>
      </c>
      <c r="J99" s="84" t="str">
        <f>VLOOKUP(H99,[3]Hoja1!A$2:G$445,3,0)</f>
        <v>ESTRÉS, DEPRESIÓN, TRANSTORNOS DEL SUEÑO, AUSENCIA DE ATENCIÓN</v>
      </c>
      <c r="K99" s="82" t="s">
        <v>1205</v>
      </c>
      <c r="L99" s="84" t="str">
        <f>VLOOKUP(H99,[3]Hoja1!A$2:G$445,4,0)</f>
        <v>N/A</v>
      </c>
      <c r="M99" s="84" t="str">
        <f>VLOOKUP(H99,[3]Hoja1!A$2:G$445,5,0)</f>
        <v>PVE PSICOSOCIAL</v>
      </c>
      <c r="N99" s="82">
        <v>2</v>
      </c>
      <c r="O99" s="17">
        <v>1</v>
      </c>
      <c r="P99" s="17">
        <v>10</v>
      </c>
      <c r="Q99" s="17">
        <f t="shared" si="19"/>
        <v>2</v>
      </c>
      <c r="R99" s="17">
        <f t="shared" si="20"/>
        <v>20</v>
      </c>
      <c r="S99" s="36" t="str">
        <f t="shared" si="21"/>
        <v>B-2</v>
      </c>
      <c r="T99" s="38" t="str">
        <f t="shared" si="18"/>
        <v>IV</v>
      </c>
      <c r="U99" s="38" t="str">
        <f t="shared" si="22"/>
        <v>Aceptable</v>
      </c>
      <c r="V99" s="139"/>
      <c r="W99" s="84" t="str">
        <f>VLOOKUP(H99,[3]Hoja1!A$2:G$445,6,0)</f>
        <v>ESTRÉS, ALTERACIÓN DEL SISTEMA NERVIOSO</v>
      </c>
      <c r="X99" s="82"/>
      <c r="Y99" s="82"/>
      <c r="Z99" s="82"/>
      <c r="AA99" s="84"/>
      <c r="AB99" s="84" t="str">
        <f>VLOOKUP(H99,[3]Hoja1!A$2:G$445,7,0)</f>
        <v>N/A</v>
      </c>
      <c r="AC99" s="149"/>
      <c r="AD99" s="126"/>
    </row>
    <row r="100" spans="1:30" ht="51">
      <c r="A100" s="184"/>
      <c r="B100" s="184"/>
      <c r="C100" s="126"/>
      <c r="D100" s="143"/>
      <c r="E100" s="146"/>
      <c r="F100" s="146"/>
      <c r="G100" s="84" t="str">
        <f>VLOOKUP(H100,[3]Hoja1!A$1:G$445,2,0)</f>
        <v>Forzadas, Prolongadas</v>
      </c>
      <c r="H100" s="36" t="s">
        <v>40</v>
      </c>
      <c r="I100" s="36" t="s">
        <v>1232</v>
      </c>
      <c r="J100" s="84" t="str">
        <f>VLOOKUP(H100,[3]Hoja1!A$2:G$445,3,0)</f>
        <v xml:space="preserve">Lesiones osteomusculares, lesiones osteoarticulares
</v>
      </c>
      <c r="K100" s="82" t="s">
        <v>1205</v>
      </c>
      <c r="L100" s="84" t="str">
        <f>VLOOKUP(H100,[3]Hoja1!A$2:G$445,4,0)</f>
        <v>Inspecciones planeadas e inspecciones no planeadas, procedimientos de programas de seguridad y salud en el trabajo</v>
      </c>
      <c r="M100" s="84" t="str">
        <f>VLOOKUP(H100,[3]Hoja1!A$2:G$445,5,0)</f>
        <v>PVE Biomecánico, programa pausas activas, exámenes periódicos, recomendaciones, control de posturas</v>
      </c>
      <c r="N100" s="82">
        <v>2</v>
      </c>
      <c r="O100" s="17">
        <v>2</v>
      </c>
      <c r="P100" s="17">
        <v>25</v>
      </c>
      <c r="Q100" s="17">
        <f t="shared" si="19"/>
        <v>4</v>
      </c>
      <c r="R100" s="17">
        <f t="shared" si="20"/>
        <v>100</v>
      </c>
      <c r="S100" s="36" t="str">
        <f t="shared" si="21"/>
        <v>B-4</v>
      </c>
      <c r="T100" s="38" t="str">
        <f t="shared" si="18"/>
        <v>III</v>
      </c>
      <c r="U100" s="38" t="str">
        <f t="shared" si="22"/>
        <v>Mejorable</v>
      </c>
      <c r="V100" s="139"/>
      <c r="W100" s="84" t="str">
        <f>VLOOKUP(H100,[3]Hoja1!A$2:G$445,6,0)</f>
        <v>Enfermedades Osteomusculares</v>
      </c>
      <c r="X100" s="82"/>
      <c r="Y100" s="82"/>
      <c r="Z100" s="82"/>
      <c r="AA100" s="84"/>
      <c r="AB100" s="84" t="str">
        <f>VLOOKUP(H100,[3]Hoja1!A$2:G$445,7,0)</f>
        <v>Prevención en lesiones osteomusculares, líderes de pausas activas</v>
      </c>
      <c r="AC100" s="149" t="s">
        <v>1211</v>
      </c>
      <c r="AD100" s="126"/>
    </row>
    <row r="101" spans="1:30" ht="38.25">
      <c r="A101" s="184"/>
      <c r="B101" s="184"/>
      <c r="C101" s="126"/>
      <c r="D101" s="143"/>
      <c r="E101" s="146"/>
      <c r="F101" s="146"/>
      <c r="G101" s="84" t="str">
        <f>VLOOKUP(H101,[3]Hoja1!A$1:G$445,2,0)</f>
        <v>Movimientos repetitivos, Miembros Superiores</v>
      </c>
      <c r="H101" s="36" t="s">
        <v>47</v>
      </c>
      <c r="I101" s="36" t="s">
        <v>1232</v>
      </c>
      <c r="J101" s="84" t="str">
        <f>VLOOKUP(H101,[3]Hoja1!A$2:G$445,3,0)</f>
        <v>Lesiones Musculoesqueléticas</v>
      </c>
      <c r="K101" s="82" t="s">
        <v>1205</v>
      </c>
      <c r="L101" s="84" t="str">
        <f>VLOOKUP(H101,[3]Hoja1!A$2:G$445,4,0)</f>
        <v>N/A</v>
      </c>
      <c r="M101" s="84" t="str">
        <f>VLOOKUP(H101,[3]Hoja1!A$2:G$445,5,0)</f>
        <v>PVE BIomécanico, programa pausas activas, examenes periódicos, recomendaicones, control de posturas</v>
      </c>
      <c r="N101" s="82">
        <v>2</v>
      </c>
      <c r="O101" s="17">
        <v>2</v>
      </c>
      <c r="P101" s="17">
        <v>10</v>
      </c>
      <c r="Q101" s="17">
        <f t="shared" si="19"/>
        <v>4</v>
      </c>
      <c r="R101" s="17">
        <f t="shared" si="20"/>
        <v>40</v>
      </c>
      <c r="S101" s="36" t="str">
        <f t="shared" si="21"/>
        <v>B-4</v>
      </c>
      <c r="T101" s="38" t="str">
        <f t="shared" si="18"/>
        <v>III</v>
      </c>
      <c r="U101" s="38" t="str">
        <f t="shared" si="22"/>
        <v>Mejorable</v>
      </c>
      <c r="V101" s="139"/>
      <c r="W101" s="84" t="str">
        <f>VLOOKUP(H101,[3]Hoja1!A$2:G$445,6,0)</f>
        <v>Enfermedades musculoesqueleticas</v>
      </c>
      <c r="X101" s="82"/>
      <c r="Y101" s="82"/>
      <c r="Z101" s="82"/>
      <c r="AA101" s="84"/>
      <c r="AB101" s="84" t="str">
        <f>VLOOKUP(H101,[3]Hoja1!A$2:G$445,7,0)</f>
        <v>Prevención en lesiones osteomusculares, líderes de pausas activas</v>
      </c>
      <c r="AC101" s="149"/>
      <c r="AD101" s="126"/>
    </row>
    <row r="102" spans="1:30" ht="51">
      <c r="A102" s="184"/>
      <c r="B102" s="184"/>
      <c r="C102" s="126"/>
      <c r="D102" s="143"/>
      <c r="E102" s="146"/>
      <c r="F102" s="146"/>
      <c r="G102" s="84" t="str">
        <f>VLOOKUP(H102,[3]Hoja1!A$1:G$445,2,0)</f>
        <v>Carga de un peso mayor al recomendado</v>
      </c>
      <c r="H102" s="36" t="s">
        <v>486</v>
      </c>
      <c r="I102" s="36" t="s">
        <v>1232</v>
      </c>
      <c r="J102" s="84" t="str">
        <f>VLOOKUP(H102,[3]Hoja1!A$2:G$445,3,0)</f>
        <v>Lesiones osteomusculares, lesiones osteoarticulares</v>
      </c>
      <c r="K102" s="82" t="s">
        <v>1205</v>
      </c>
      <c r="L102" s="84" t="str">
        <f>VLOOKUP(H102,[3]Hoja1!A$2:G$445,4,0)</f>
        <v>Inspecciones planeadas e inspecciones no planeadas, procedimientos de programas de seguridad y salud en el trabajo</v>
      </c>
      <c r="M102" s="84" t="str">
        <f>VLOOKUP(H102,[3]Hoja1!A$2:G$445,5,0)</f>
        <v>PVE Biomecánico, programa pausas activas, exámenes periódicos, recomendaciones, control de posturas</v>
      </c>
      <c r="N102" s="82">
        <v>2</v>
      </c>
      <c r="O102" s="17">
        <v>2</v>
      </c>
      <c r="P102" s="17">
        <v>25</v>
      </c>
      <c r="Q102" s="17">
        <f t="shared" si="19"/>
        <v>4</v>
      </c>
      <c r="R102" s="17">
        <f t="shared" si="20"/>
        <v>100</v>
      </c>
      <c r="S102" s="36" t="str">
        <f t="shared" si="21"/>
        <v>B-4</v>
      </c>
      <c r="T102" s="38" t="str">
        <f t="shared" si="18"/>
        <v>III</v>
      </c>
      <c r="U102" s="38" t="str">
        <f t="shared" si="22"/>
        <v>Mejorable</v>
      </c>
      <c r="V102" s="139"/>
      <c r="W102" s="84" t="str">
        <f>VLOOKUP(H102,[3]Hoja1!A$2:G$445,6,0)</f>
        <v>Enfermedades del sistema osteomuscular</v>
      </c>
      <c r="X102" s="82"/>
      <c r="Y102" s="82"/>
      <c r="Z102" s="82"/>
      <c r="AA102" s="84"/>
      <c r="AB102" s="84" t="str">
        <f>VLOOKUP(H102,[3]Hoja1!A$2:G$445,7,0)</f>
        <v>Prevención en lesiones osteomusculares, Líderes en pausas activas</v>
      </c>
      <c r="AC102" s="149"/>
      <c r="AD102" s="126"/>
    </row>
    <row r="103" spans="1:30" ht="63.75">
      <c r="A103" s="184"/>
      <c r="B103" s="184"/>
      <c r="C103" s="126"/>
      <c r="D103" s="143"/>
      <c r="E103" s="146"/>
      <c r="F103" s="146"/>
      <c r="G103" s="84" t="str">
        <f>VLOOKUP(H103,[3]Hoja1!A$1:G$445,2,0)</f>
        <v>Atropellamiento, Envestir</v>
      </c>
      <c r="H103" s="36" t="s">
        <v>1187</v>
      </c>
      <c r="I103" s="36" t="s">
        <v>1234</v>
      </c>
      <c r="J103" s="84" t="str">
        <f>VLOOKUP(H103,[3]Hoja1!A$2:G$445,3,0)</f>
        <v>Lesiones, pérdidas materiales, muerte</v>
      </c>
      <c r="K103" s="82" t="s">
        <v>1205</v>
      </c>
      <c r="L103" s="84" t="str">
        <f>VLOOKUP(H103,[3]Hoja1!A$2:G$445,4,0)</f>
        <v>Inspecciones planeadas e inspecciones no planeadas, procedimientos de programas de seguridad y salud en el trabajo</v>
      </c>
      <c r="M103" s="84" t="str">
        <f>VLOOKUP(H103,[3]Hoja1!A$2:G$445,5,0)</f>
        <v>Programa de seguridad vial, señalización</v>
      </c>
      <c r="N103" s="82">
        <v>2</v>
      </c>
      <c r="O103" s="17">
        <v>2</v>
      </c>
      <c r="P103" s="17">
        <v>60</v>
      </c>
      <c r="Q103" s="17">
        <f t="shared" si="19"/>
        <v>4</v>
      </c>
      <c r="R103" s="17">
        <f t="shared" si="20"/>
        <v>240</v>
      </c>
      <c r="S103" s="36" t="str">
        <f t="shared" si="21"/>
        <v>B-4</v>
      </c>
      <c r="T103" s="38" t="str">
        <f t="shared" si="18"/>
        <v>II</v>
      </c>
      <c r="U103" s="38" t="str">
        <f t="shared" si="22"/>
        <v>No Aceptable o Aceptable Con Control Especifico</v>
      </c>
      <c r="V103" s="139"/>
      <c r="W103" s="84" t="str">
        <f>VLOOKUP(H103,[3]Hoja1!A$2:G$445,6,0)</f>
        <v>Muerte</v>
      </c>
      <c r="X103" s="82"/>
      <c r="Y103" s="82"/>
      <c r="Z103" s="82"/>
      <c r="AA103" s="84" t="s">
        <v>1260</v>
      </c>
      <c r="AB103" s="84" t="str">
        <f>VLOOKUP(H103,[3]Hoja1!A$2:G$445,7,0)</f>
        <v>Seguridad vial y manejo defensivo, aseguramiento de áreas de trabajo</v>
      </c>
      <c r="AC103" s="82" t="s">
        <v>1214</v>
      </c>
      <c r="AD103" s="126"/>
    </row>
    <row r="104" spans="1:30" ht="51">
      <c r="A104" s="184"/>
      <c r="B104" s="184"/>
      <c r="C104" s="126"/>
      <c r="D104" s="143"/>
      <c r="E104" s="146"/>
      <c r="F104" s="146"/>
      <c r="G104" s="84" t="str">
        <f>VLOOKUP(H104,[3]Hoja1!A$1:G$445,2,0)</f>
        <v>Inadecuadas conexiones eléctricas-saturación en tomas de energía</v>
      </c>
      <c r="H104" s="36" t="s">
        <v>566</v>
      </c>
      <c r="I104" s="36" t="s">
        <v>1234</v>
      </c>
      <c r="J104" s="84" t="str">
        <f>VLOOKUP(H104,[3]Hoja1!A$2:G$445,3,0)</f>
        <v>Quemaduras, electrocución, muerte</v>
      </c>
      <c r="K104" s="82" t="s">
        <v>1205</v>
      </c>
      <c r="L104" s="84" t="str">
        <f>VLOOKUP(H104,[3]Hoja1!A$2:G$445,4,0)</f>
        <v>Inspecciones planeadas e inspecciones no planeadas, procedimientos de programas de seguridad y salud en el trabajo</v>
      </c>
      <c r="M104" s="84" t="str">
        <f>VLOOKUP(H104,[3]Hoja1!A$2:G$445,5,0)</f>
        <v>E.P.P. Bota dieléctrica, Casco dieléctrico</v>
      </c>
      <c r="N104" s="82">
        <v>2</v>
      </c>
      <c r="O104" s="17">
        <v>1</v>
      </c>
      <c r="P104" s="17">
        <v>100</v>
      </c>
      <c r="Q104" s="17">
        <f t="shared" si="19"/>
        <v>2</v>
      </c>
      <c r="R104" s="17">
        <f t="shared" si="20"/>
        <v>200</v>
      </c>
      <c r="S104" s="36" t="str">
        <f t="shared" si="21"/>
        <v>B-2</v>
      </c>
      <c r="T104" s="38" t="str">
        <f t="shared" si="18"/>
        <v>II</v>
      </c>
      <c r="U104" s="38" t="str">
        <f t="shared" si="22"/>
        <v>No Aceptable o Aceptable Con Control Especifico</v>
      </c>
      <c r="V104" s="139"/>
      <c r="W104" s="84" t="str">
        <f>VLOOKUP(H104,[3]Hoja1!A$2:G$445,6,0)</f>
        <v>Muerte</v>
      </c>
      <c r="X104" s="82"/>
      <c r="Y104" s="82"/>
      <c r="Z104" s="82"/>
      <c r="AA104" s="84"/>
      <c r="AB104" s="84" t="str">
        <f>VLOOKUP(H104,[3]Hoja1!A$2:G$445,7,0)</f>
        <v>Uso y manejo adecuado de E.P.P., actos y condiciones inseguras</v>
      </c>
      <c r="AC104" s="82" t="s">
        <v>32</v>
      </c>
      <c r="AD104" s="126"/>
    </row>
    <row r="105" spans="1:30" ht="63.75">
      <c r="A105" s="184"/>
      <c r="B105" s="184"/>
      <c r="C105" s="126"/>
      <c r="D105" s="143"/>
      <c r="E105" s="146"/>
      <c r="F105" s="146"/>
      <c r="G105" s="84" t="str">
        <f>VLOOKUP(H105,[3]Hoja1!A$1:G$445,2,0)</f>
        <v>Ingreso a pozos, Red de acueducto o excavaciones</v>
      </c>
      <c r="H105" s="36" t="s">
        <v>571</v>
      </c>
      <c r="I105" s="36" t="s">
        <v>1234</v>
      </c>
      <c r="J105" s="84" t="str">
        <f>VLOOKUP(H105,[3]Hoja1!A$2:G$445,3,0)</f>
        <v>Intoxicación, asfixicia, daños vías resiratorias, muerte</v>
      </c>
      <c r="K105" s="82" t="s">
        <v>1205</v>
      </c>
      <c r="L105" s="84" t="str">
        <f>VLOOKUP(H105,[3]Hoja1!A$2:G$445,4,0)</f>
        <v>Inspecciones planeadas e inspecciones no planeadas, procedimientos de programas de seguridad y salud en el trabajo</v>
      </c>
      <c r="M105" s="84" t="str">
        <f>VLOOKUP(H105,[3]Hoja1!A$2:G$445,5,0)</f>
        <v>E.P.P. Colectivos, Tripoide</v>
      </c>
      <c r="N105" s="82">
        <v>2</v>
      </c>
      <c r="O105" s="17">
        <v>2</v>
      </c>
      <c r="P105" s="17">
        <v>100</v>
      </c>
      <c r="Q105" s="17">
        <f t="shared" si="19"/>
        <v>4</v>
      </c>
      <c r="R105" s="17">
        <f t="shared" si="20"/>
        <v>400</v>
      </c>
      <c r="S105" s="36" t="str">
        <f t="shared" si="21"/>
        <v>B-4</v>
      </c>
      <c r="T105" s="38" t="str">
        <f t="shared" si="18"/>
        <v>II</v>
      </c>
      <c r="U105" s="38" t="str">
        <f t="shared" si="22"/>
        <v>No Aceptable o Aceptable Con Control Especifico</v>
      </c>
      <c r="V105" s="139"/>
      <c r="W105" s="84" t="str">
        <f>VLOOKUP(H105,[3]Hoja1!A$2:G$445,6,0)</f>
        <v>Muerte</v>
      </c>
      <c r="X105" s="82"/>
      <c r="Y105" s="82"/>
      <c r="Z105" s="82"/>
      <c r="AA105" s="84"/>
      <c r="AB105" s="84" t="str">
        <f>VLOOKUP(H105,[3]Hoja1!A$2:G$445,7,0)</f>
        <v>Trabajo seguro en espacios confinados y manejo de medidores de gases, diligenciamiento de permisos de trabajos, uso y manejo adecuado de E.P.P.</v>
      </c>
      <c r="AC105" s="82" t="s">
        <v>1261</v>
      </c>
      <c r="AD105" s="126"/>
    </row>
    <row r="106" spans="1:30" ht="79.5" customHeight="1">
      <c r="A106" s="184"/>
      <c r="B106" s="184"/>
      <c r="C106" s="126"/>
      <c r="D106" s="143"/>
      <c r="E106" s="146"/>
      <c r="F106" s="146"/>
      <c r="G106" s="84" t="str">
        <f>VLOOKUP(H106,[3]Hoja1!A$1:G$445,2,0)</f>
        <v>Reparación de redes e instalaciones</v>
      </c>
      <c r="H106" s="36" t="s">
        <v>576</v>
      </c>
      <c r="I106" s="36" t="s">
        <v>1234</v>
      </c>
      <c r="J106" s="84" t="str">
        <f>VLOOKUP(H106,[3]Hoja1!A$2:G$445,3,0)</f>
        <v>Atrapamiento, apastamiento, lesiones, fracturas, muerte</v>
      </c>
      <c r="K106" s="82" t="s">
        <v>1205</v>
      </c>
      <c r="L106" s="84" t="str">
        <f>VLOOKUP(H106,[3]Hoja1!A$2:G$445,4,0)</f>
        <v>Inspecciones planeadas e inspecciones no planeadas, procedimientos de programas de seguridad y salud en el trabajo</v>
      </c>
      <c r="M106" s="84" t="str">
        <f>VLOOKUP(H106,[3]Hoja1!A$2:G$445,5,0)</f>
        <v>E.P.P. Colectivos entibados y cajas de entibados</v>
      </c>
      <c r="N106" s="82">
        <v>2</v>
      </c>
      <c r="O106" s="17">
        <v>2</v>
      </c>
      <c r="P106" s="17">
        <v>100</v>
      </c>
      <c r="Q106" s="17">
        <f t="shared" si="19"/>
        <v>4</v>
      </c>
      <c r="R106" s="17">
        <f t="shared" si="20"/>
        <v>400</v>
      </c>
      <c r="S106" s="36" t="str">
        <f t="shared" si="21"/>
        <v>B-4</v>
      </c>
      <c r="T106" s="38" t="str">
        <f t="shared" si="18"/>
        <v>II</v>
      </c>
      <c r="U106" s="38" t="str">
        <f t="shared" si="22"/>
        <v>No Aceptable o Aceptable Con Control Especifico</v>
      </c>
      <c r="V106" s="139"/>
      <c r="W106" s="84" t="str">
        <f>VLOOKUP(H106,[3]Hoja1!A$2:G$445,6,0)</f>
        <v>Muerte</v>
      </c>
      <c r="X106" s="82"/>
      <c r="Y106" s="82"/>
      <c r="Z106" s="82"/>
      <c r="AA106" s="84"/>
      <c r="AB106" s="84" t="str">
        <f>VLOOKUP(H106,[3]Hoja1!A$2:G$445,7,0)</f>
        <v>Prevención en riesgo en excavaciones y manejo de entibados, prevención en roturas de redes de gas antural, diligenciamieto de permisos de trabajo, uso y manejo adecuado de E.P.P.</v>
      </c>
      <c r="AC106" s="82" t="s">
        <v>1262</v>
      </c>
      <c r="AD106" s="126"/>
    </row>
    <row r="107" spans="1:30" ht="38.25">
      <c r="A107" s="184"/>
      <c r="B107" s="184"/>
      <c r="C107" s="126"/>
      <c r="D107" s="143"/>
      <c r="E107" s="146"/>
      <c r="F107" s="146"/>
      <c r="G107" s="84" t="str">
        <f>VLOOKUP(H107,[3]Hoja1!A$1:G$445,2,0)</f>
        <v>Superficies de trabajo irregulares o deslizantes</v>
      </c>
      <c r="H107" s="36" t="s">
        <v>597</v>
      </c>
      <c r="I107" s="36" t="s">
        <v>1234</v>
      </c>
      <c r="J107" s="84" t="str">
        <f>VLOOKUP(H107,[3]Hoja1!A$2:G$445,3,0)</f>
        <v>Caidas del mismo nivel, fracturas, golpe con objetos, caídas de objetos, obstrucción de rutas de evacuación</v>
      </c>
      <c r="K107" s="82" t="s">
        <v>1205</v>
      </c>
      <c r="L107" s="84" t="str">
        <f>VLOOKUP(H107,[3]Hoja1!A$2:G$445,4,0)</f>
        <v>N/A</v>
      </c>
      <c r="M107" s="84" t="str">
        <f>VLOOKUP(H107,[3]Hoja1!A$2:G$445,5,0)</f>
        <v>N/A</v>
      </c>
      <c r="N107" s="82">
        <v>2</v>
      </c>
      <c r="O107" s="17">
        <v>2</v>
      </c>
      <c r="P107" s="17">
        <v>25</v>
      </c>
      <c r="Q107" s="17">
        <f t="shared" si="19"/>
        <v>4</v>
      </c>
      <c r="R107" s="17">
        <f t="shared" si="20"/>
        <v>100</v>
      </c>
      <c r="S107" s="36" t="str">
        <f t="shared" si="21"/>
        <v>B-4</v>
      </c>
      <c r="T107" s="38" t="str">
        <f t="shared" si="18"/>
        <v>III</v>
      </c>
      <c r="U107" s="38" t="str">
        <f t="shared" si="22"/>
        <v>Mejorable</v>
      </c>
      <c r="V107" s="139"/>
      <c r="W107" s="84" t="str">
        <f>VLOOKUP(H107,[3]Hoja1!A$2:G$445,6,0)</f>
        <v>Caídas de distinto nivel</v>
      </c>
      <c r="X107" s="82"/>
      <c r="Y107" s="82"/>
      <c r="Z107" s="82"/>
      <c r="AA107" s="84"/>
      <c r="AB107" s="84" t="str">
        <f>VLOOKUP(H107,[3]Hoja1!A$2:G$445,7,0)</f>
        <v>Pautas Básicas en orden y aseo en el lugar de trabajo, actos y condiciones inseguras</v>
      </c>
      <c r="AC107" s="82" t="s">
        <v>32</v>
      </c>
      <c r="AD107" s="126"/>
    </row>
    <row r="108" spans="1:30" ht="63.75">
      <c r="A108" s="184"/>
      <c r="B108" s="184"/>
      <c r="C108" s="126"/>
      <c r="D108" s="143"/>
      <c r="E108" s="146"/>
      <c r="F108" s="146"/>
      <c r="G108" s="84" t="str">
        <f>VLOOKUP(H108,[3]Hoja1!A$1:G$445,2,0)</f>
        <v>Herramientas Manuales</v>
      </c>
      <c r="H108" s="36" t="s">
        <v>606</v>
      </c>
      <c r="I108" s="36" t="s">
        <v>1234</v>
      </c>
      <c r="J108" s="84" t="str">
        <f>VLOOKUP(H108,[3]Hoja1!A$2:G$445,3,0)</f>
        <v>Quemaduras, contusiones y lesiones</v>
      </c>
      <c r="K108" s="82" t="s">
        <v>1205</v>
      </c>
      <c r="L108" s="84" t="str">
        <f>VLOOKUP(H108,[3]Hoja1!A$2:G$445,4,0)</f>
        <v>Inspecciones planeadas e inspecciones no planeadas, procedimientos de programas de seguridad y salud en el trabajo</v>
      </c>
      <c r="M108" s="84" t="str">
        <f>VLOOKUP(H108,[3]Hoja1!A$2:G$445,5,0)</f>
        <v>E.P.P.</v>
      </c>
      <c r="N108" s="82">
        <v>2</v>
      </c>
      <c r="O108" s="17">
        <v>3</v>
      </c>
      <c r="P108" s="17">
        <v>25</v>
      </c>
      <c r="Q108" s="17">
        <f t="shared" si="19"/>
        <v>6</v>
      </c>
      <c r="R108" s="17">
        <f t="shared" si="20"/>
        <v>150</v>
      </c>
      <c r="S108" s="36" t="str">
        <f t="shared" si="21"/>
        <v>M-6</v>
      </c>
      <c r="T108" s="38" t="str">
        <f t="shared" si="18"/>
        <v>II</v>
      </c>
      <c r="U108" s="38" t="str">
        <f t="shared" si="22"/>
        <v>No Aceptable o Aceptable Con Control Especifico</v>
      </c>
      <c r="V108" s="139"/>
      <c r="W108" s="84" t="str">
        <f>VLOOKUP(H108,[3]Hoja1!A$2:G$445,6,0)</f>
        <v>Amputación</v>
      </c>
      <c r="X108" s="82"/>
      <c r="Y108" s="82"/>
      <c r="Z108" s="82"/>
      <c r="AA108" s="84"/>
      <c r="AB108" s="84" t="str">
        <f>VLOOKUP(H108,[3]Hoja1!A$2:G$445,7,0)</f>
        <v xml:space="preserve">
Uso y manejo adecuado de E.P.P., uso y manejo adecuado de herramientas manuales y/o máqinas y equipos</v>
      </c>
      <c r="AC108" s="149" t="s">
        <v>1263</v>
      </c>
      <c r="AD108" s="126"/>
    </row>
    <row r="109" spans="1:30" ht="51">
      <c r="A109" s="184"/>
      <c r="B109" s="184"/>
      <c r="C109" s="126"/>
      <c r="D109" s="143"/>
      <c r="E109" s="146"/>
      <c r="F109" s="146"/>
      <c r="G109" s="84" t="str">
        <f>VLOOKUP(H109,[3]Hoja1!A$1:G$445,2,0)</f>
        <v>Maquinaria y equipo</v>
      </c>
      <c r="H109" s="36" t="s">
        <v>612</v>
      </c>
      <c r="I109" s="36" t="s">
        <v>1234</v>
      </c>
      <c r="J109" s="84" t="str">
        <f>VLOOKUP(H109,[3]Hoja1!A$2:G$445,3,0)</f>
        <v>Atrapamiento, amputación, aplastamiento, fractura, muerte</v>
      </c>
      <c r="K109" s="82" t="s">
        <v>1205</v>
      </c>
      <c r="L109" s="84" t="str">
        <f>VLOOKUP(H109,[3]Hoja1!A$2:G$445,4,0)</f>
        <v>Inspecciones planeadas e inspecciones no planeadas, procedimientos de programas de seguridad y salud en el trabajo</v>
      </c>
      <c r="M109" s="84" t="str">
        <f>VLOOKUP(H109,[3]Hoja1!A$2:G$445,5,0)</f>
        <v>E.P.P.</v>
      </c>
      <c r="N109" s="82">
        <v>2</v>
      </c>
      <c r="O109" s="17">
        <v>2</v>
      </c>
      <c r="P109" s="17">
        <v>25</v>
      </c>
      <c r="Q109" s="17">
        <f t="shared" si="19"/>
        <v>4</v>
      </c>
      <c r="R109" s="17">
        <f t="shared" si="20"/>
        <v>100</v>
      </c>
      <c r="S109" s="36" t="str">
        <f t="shared" si="21"/>
        <v>B-4</v>
      </c>
      <c r="T109" s="38" t="str">
        <f t="shared" si="18"/>
        <v>III</v>
      </c>
      <c r="U109" s="38" t="str">
        <f t="shared" si="22"/>
        <v>Mejorable</v>
      </c>
      <c r="V109" s="139"/>
      <c r="W109" s="84" t="str">
        <f>VLOOKUP(H109,[3]Hoja1!A$2:G$445,6,0)</f>
        <v>Aplastamiento</v>
      </c>
      <c r="X109" s="82"/>
      <c r="Y109" s="82"/>
      <c r="Z109" s="82"/>
      <c r="AA109" s="84"/>
      <c r="AB109" s="84" t="str">
        <f>VLOOKUP(H109,[3]Hoja1!A$2:G$445,7,0)</f>
        <v>Uso y manejo adecuado de E.P.P., uso y manejo adecuado de herramientas amnuales y/o máquinas y equipos</v>
      </c>
      <c r="AC109" s="149"/>
      <c r="AD109" s="126"/>
    </row>
    <row r="110" spans="1:30" ht="81.75" customHeight="1">
      <c r="A110" s="184"/>
      <c r="B110" s="184"/>
      <c r="C110" s="126"/>
      <c r="D110" s="143"/>
      <c r="E110" s="146"/>
      <c r="F110" s="146"/>
      <c r="G110" s="84" t="str">
        <f>VLOOKUP(H110,[3]Hoja1!A$1:G$445,2,0)</f>
        <v>Atraco, golpiza, atentados y secuestrados</v>
      </c>
      <c r="H110" s="36" t="s">
        <v>57</v>
      </c>
      <c r="I110" s="36" t="s">
        <v>1234</v>
      </c>
      <c r="J110" s="84" t="str">
        <f>VLOOKUP(H110,[3]Hoja1!A$2:G$445,3,0)</f>
        <v>Estrés, golpes, Secuestros</v>
      </c>
      <c r="K110" s="82" t="s">
        <v>1205</v>
      </c>
      <c r="L110" s="84" t="str">
        <f>VLOOKUP(H110,[3]Hoja1!A$2:G$445,4,0)</f>
        <v>Inspecciones planeadas e inspecciones no planeadas, procedimientos de programas de seguridad y salud en el trabajo</v>
      </c>
      <c r="M110" s="84" t="str">
        <f>VLOOKUP(H110,[3]Hoja1!A$2:G$445,5,0)</f>
        <v xml:space="preserve">Uniformes Corporativos, Caquetas corporativas, Carnetización
</v>
      </c>
      <c r="N110" s="82">
        <v>2</v>
      </c>
      <c r="O110" s="17">
        <v>3</v>
      </c>
      <c r="P110" s="17">
        <v>60</v>
      </c>
      <c r="Q110" s="17">
        <f t="shared" si="19"/>
        <v>6</v>
      </c>
      <c r="R110" s="17">
        <f t="shared" si="20"/>
        <v>360</v>
      </c>
      <c r="S110" s="36" t="str">
        <f t="shared" si="21"/>
        <v>M-6</v>
      </c>
      <c r="T110" s="38" t="str">
        <f t="shared" si="18"/>
        <v>II</v>
      </c>
      <c r="U110" s="38" t="str">
        <f t="shared" si="22"/>
        <v>No Aceptable o Aceptable Con Control Especifico</v>
      </c>
      <c r="V110" s="139"/>
      <c r="W110" s="84" t="str">
        <f>VLOOKUP(H110,[3]Hoja1!A$2:G$445,6,0)</f>
        <v>Secuestros</v>
      </c>
      <c r="X110" s="82"/>
      <c r="Y110" s="82"/>
      <c r="Z110" s="82"/>
      <c r="AA110" s="84"/>
      <c r="AB110" s="84" t="str">
        <f>VLOOKUP(H110,[3]Hoja1!A$2:G$445,7,0)</f>
        <v>N/A</v>
      </c>
      <c r="AC110" s="82" t="s">
        <v>1224</v>
      </c>
      <c r="AD110" s="126"/>
    </row>
    <row r="111" spans="1:30" ht="89.25">
      <c r="A111" s="184"/>
      <c r="B111" s="184"/>
      <c r="C111" s="126"/>
      <c r="D111" s="143"/>
      <c r="E111" s="146"/>
      <c r="F111" s="146"/>
      <c r="G111" s="84" t="str">
        <f>VLOOKUP(H111,[3]Hoja1!A$1:G$445,2,0)</f>
        <v>MANTENIMIENTO DE PUENTE GRUAS, LIMPIEZA DE CANALES, MANTENIMIENTO DE INSTALACIONES LOCATIVAS, MANTENIMIENTO Y REPARACIÓN DE POZOS</v>
      </c>
      <c r="H111" s="36" t="s">
        <v>624</v>
      </c>
      <c r="I111" s="36" t="s">
        <v>1234</v>
      </c>
      <c r="J111" s="84" t="str">
        <f>VLOOKUP(H111,[3]Hoja1!A$2:G$445,3,0)</f>
        <v>LESIONES, FRACTURAS, MUERTE</v>
      </c>
      <c r="K111" s="82" t="s">
        <v>1205</v>
      </c>
      <c r="L111" s="84" t="str">
        <f>VLOOKUP(H111,[3]Hoja1!A$2:G$445,4,0)</f>
        <v>Inspecciones planeadas e inspecciones no planeadas, procedimientos de programas de seguridad y salud en el trabajo</v>
      </c>
      <c r="M111" s="84" t="str">
        <f>VLOOKUP(H111,[3]Hoja1!A$2:G$445,5,0)</f>
        <v>EPP</v>
      </c>
      <c r="N111" s="82">
        <v>2</v>
      </c>
      <c r="O111" s="17">
        <v>1</v>
      </c>
      <c r="P111" s="17">
        <v>100</v>
      </c>
      <c r="Q111" s="17">
        <f t="shared" si="19"/>
        <v>2</v>
      </c>
      <c r="R111" s="17">
        <f t="shared" si="20"/>
        <v>200</v>
      </c>
      <c r="S111" s="36" t="str">
        <f t="shared" si="21"/>
        <v>B-2</v>
      </c>
      <c r="T111" s="38" t="str">
        <f t="shared" si="18"/>
        <v>II</v>
      </c>
      <c r="U111" s="38" t="str">
        <f t="shared" si="22"/>
        <v>No Aceptable o Aceptable Con Control Especifico</v>
      </c>
      <c r="V111" s="139"/>
      <c r="W111" s="84" t="str">
        <f>VLOOKUP(H111,[3]Hoja1!A$2:G$445,6,0)</f>
        <v>MUERTE</v>
      </c>
      <c r="X111" s="82"/>
      <c r="Y111" s="82"/>
      <c r="Z111" s="82"/>
      <c r="AA111" s="84"/>
      <c r="AB111" s="84" t="str">
        <f>VLOOKUP(H111,[3]Hoja1!A$2:G$445,7,0)</f>
        <v>CERTIFICACIÓN Y/O ENTRENAMIENTO EN TRABAJO SEGURO EN ALTURAS; DILGENCIAMIENTO DE PERMISO DE TRABAJO; USO Y MANEJO ADECUADO DE E.P.P.; ARME Y DESARME DE ANDAMIOS</v>
      </c>
      <c r="AC111" s="82" t="s">
        <v>32</v>
      </c>
      <c r="AD111" s="126"/>
    </row>
    <row r="112" spans="1:30" ht="51">
      <c r="A112" s="184"/>
      <c r="B112" s="184"/>
      <c r="C112" s="126"/>
      <c r="D112" s="143"/>
      <c r="E112" s="146"/>
      <c r="F112" s="146"/>
      <c r="G112" s="84" t="str">
        <f>VLOOKUP(H112,[3]Hoja1!A$1:G$445,2,0)</f>
        <v>LLUVIAS, GRANIZADA, HELADAS</v>
      </c>
      <c r="H112" s="36" t="s">
        <v>86</v>
      </c>
      <c r="I112" s="36" t="s">
        <v>1235</v>
      </c>
      <c r="J112" s="84" t="str">
        <f>VLOOKUP(H112,[3]Hoja1!A$2:G$445,3,0)</f>
        <v>DERRUMBES, HIPOTERMIA, DAÑO EN INSTALACIONES</v>
      </c>
      <c r="K112" s="82" t="s">
        <v>1205</v>
      </c>
      <c r="L112" s="84" t="str">
        <f>VLOOKUP(H112,[3]Hoja1!A$2:G$445,4,0)</f>
        <v>Inspecciones planeadas e inspecciones no planeadas, procedimientos de programas de seguridad y salud en el trabajo</v>
      </c>
      <c r="M112" s="84" t="str">
        <f>VLOOKUP(H112,[3]Hoja1!A$2:G$445,5,0)</f>
        <v>BRIGADAS DE EMERGENCIAS</v>
      </c>
      <c r="N112" s="82">
        <v>2</v>
      </c>
      <c r="O112" s="17">
        <v>1</v>
      </c>
      <c r="P112" s="17">
        <v>100</v>
      </c>
      <c r="Q112" s="17">
        <f t="shared" si="19"/>
        <v>2</v>
      </c>
      <c r="R112" s="17">
        <f t="shared" si="20"/>
        <v>200</v>
      </c>
      <c r="S112" s="36" t="str">
        <f t="shared" si="21"/>
        <v>B-2</v>
      </c>
      <c r="T112" s="38" t="str">
        <f t="shared" si="18"/>
        <v>II</v>
      </c>
      <c r="U112" s="38" t="str">
        <f t="shared" si="22"/>
        <v>No Aceptable o Aceptable Con Control Especifico</v>
      </c>
      <c r="V112" s="139"/>
      <c r="W112" s="84" t="str">
        <f>VLOOKUP(H112,[3]Hoja1!A$2:G$445,6,0)</f>
        <v>MUERTE</v>
      </c>
      <c r="X112" s="82"/>
      <c r="Y112" s="82"/>
      <c r="Z112" s="82"/>
      <c r="AA112" s="89"/>
      <c r="AB112" s="84" t="str">
        <f>VLOOKUP(H112,[3]Hoja1!A$2:G$445,7,0)</f>
        <v>ENTRENAMIENTO DE LA BRIGADA; DIVULGACIÓN DE PLAN DE EMERGENCIA</v>
      </c>
      <c r="AC112" s="149" t="s">
        <v>1264</v>
      </c>
      <c r="AD112" s="126"/>
    </row>
    <row r="113" spans="1:30" ht="51">
      <c r="A113" s="184"/>
      <c r="B113" s="184"/>
      <c r="C113" s="126"/>
      <c r="D113" s="143"/>
      <c r="E113" s="146"/>
      <c r="F113" s="146"/>
      <c r="G113" s="89" t="str">
        <f>VLOOKUP(H113,[3]Hoja1!A$1:G$445,2,0)</f>
        <v>SISMOS, INCENDIOS, INUNDACIONES, TERREMOTOS, VENDAVALES, DERRUMBE</v>
      </c>
      <c r="H113" s="102" t="s">
        <v>62</v>
      </c>
      <c r="I113" s="102" t="s">
        <v>1235</v>
      </c>
      <c r="J113" s="89" t="str">
        <f>VLOOKUP(H113,[3]Hoja1!A$2:G$445,3,0)</f>
        <v>SISMOS, INCENDIOS, INUNDACIONES, TERREMOTOS, VENDAVALES</v>
      </c>
      <c r="K113" s="88" t="s">
        <v>1205</v>
      </c>
      <c r="L113" s="89" t="str">
        <f>VLOOKUP(H113,[3]Hoja1!A$2:G$445,4,0)</f>
        <v>Inspecciones planeadas e inspecciones no planeadas, procedimientos de programas de seguridad y salud en el trabajo</v>
      </c>
      <c r="M113" s="89" t="str">
        <f>VLOOKUP(H113,[3]Hoja1!A$2:G$445,5,0)</f>
        <v>BRIGADAS DE EMERGENCIAS</v>
      </c>
      <c r="N113" s="88">
        <v>2</v>
      </c>
      <c r="O113" s="103">
        <v>1</v>
      </c>
      <c r="P113" s="103">
        <v>100</v>
      </c>
      <c r="Q113" s="103">
        <f t="shared" si="19"/>
        <v>2</v>
      </c>
      <c r="R113" s="103">
        <f t="shared" si="20"/>
        <v>200</v>
      </c>
      <c r="S113" s="102" t="str">
        <f t="shared" si="21"/>
        <v>B-2</v>
      </c>
      <c r="T113" s="104" t="str">
        <f t="shared" si="18"/>
        <v>II</v>
      </c>
      <c r="U113" s="104" t="str">
        <f t="shared" si="22"/>
        <v>No Aceptable o Aceptable Con Control Especifico</v>
      </c>
      <c r="V113" s="139"/>
      <c r="W113" s="89" t="str">
        <f>VLOOKUP(H113,[3]Hoja1!A$2:G$445,6,0)</f>
        <v>MUERTE</v>
      </c>
      <c r="X113" s="88"/>
      <c r="Y113" s="88"/>
      <c r="Z113" s="88"/>
      <c r="AA113" s="84"/>
      <c r="AB113" s="89" t="str">
        <f>VLOOKUP(H113,[3]Hoja1!A$2:G$445,7,0)</f>
        <v>ENTRENAMIENTO DE LA BRIGADA; DIVULGACIÓN DE PLAN DE EMERGENCIA</v>
      </c>
      <c r="AC113" s="128"/>
      <c r="AD113" s="126"/>
    </row>
    <row r="114" spans="1:30" ht="41.25" thickBot="1">
      <c r="A114" s="184"/>
      <c r="B114" s="184"/>
      <c r="C114" s="126"/>
      <c r="D114" s="143"/>
      <c r="E114" s="146"/>
      <c r="F114" s="198"/>
      <c r="G114" s="89" t="str">
        <f>VLOOKUP(H114,[3]Hoja1!A$1:G$445,2,0)</f>
        <v>Posiciones forzadas y movimientos repetitivos</v>
      </c>
      <c r="H114" s="102" t="s">
        <v>977</v>
      </c>
      <c r="I114" s="102" t="s">
        <v>1232</v>
      </c>
      <c r="J114" s="89" t="str">
        <f>VLOOKUP(H114,[3]Hoja1!A$2:G$445,3,0)</f>
        <v>Sinovitis y tenosinovitis no especificadas</v>
      </c>
      <c r="K114" s="88" t="s">
        <v>1205</v>
      </c>
      <c r="L114" s="89" t="str">
        <f>VLOOKUP(H114,[3]Hoja1!A$2:G$445,4,0)</f>
        <v/>
      </c>
      <c r="M114" s="89" t="str">
        <f>VLOOKUP(H114,[3]Hoja1!A$2:G$445,5,0)</f>
        <v/>
      </c>
      <c r="N114" s="88">
        <v>2</v>
      </c>
      <c r="O114" s="103">
        <v>1</v>
      </c>
      <c r="P114" s="103">
        <v>100</v>
      </c>
      <c r="Q114" s="103">
        <f t="shared" ref="Q114" si="23">N114*O114</f>
        <v>2</v>
      </c>
      <c r="R114" s="103">
        <f t="shared" ref="R114" si="24">P114*Q114</f>
        <v>200</v>
      </c>
      <c r="S114" s="102" t="str">
        <f t="shared" ref="S114" si="25">IF(Q114=40,"MA-40",IF(Q114=30,"MA-30",IF(Q114=20,"A-20",IF(Q114=10,"A-10",IF(Q114=24,"MA-24",IF(Q114=18,"A-18",IF(Q114=12,"A-12",IF(Q114=6,"M-6",IF(Q114=8,"M-8",IF(Q114=6,"M-6",IF(Q114=4,"B-4",IF(Q114=2,"B-2",))))))))))))</f>
        <v>B-2</v>
      </c>
      <c r="T114" s="104" t="str">
        <f t="shared" ref="T114:T144" si="26">IF(R114&lt;=20,"IV",IF(R114&lt;=120,"III",IF(R114&lt;=500,"II",IF(R114&lt;=4000,"I"))))</f>
        <v>II</v>
      </c>
      <c r="U114" s="104" t="str">
        <f t="shared" ref="U114" si="27">IF(T114=0,"",IF(T114="IV","Aceptable",IF(T114="III","Mejorable",IF(T114="II","No Aceptable o Aceptable Con Control Especifico",IF(T114="I","No Aceptable","")))))</f>
        <v>No Aceptable o Aceptable Con Control Especifico</v>
      </c>
      <c r="V114" s="91"/>
      <c r="W114" s="89" t="str">
        <f>VLOOKUP(H114,[3]Hoja1!A$2:G$445,6,0)</f>
        <v>Sinovitis y tenosinovitis no especificadas</v>
      </c>
      <c r="X114" s="88"/>
      <c r="Y114" s="88"/>
      <c r="Z114" s="88"/>
      <c r="AA114" s="86" t="s">
        <v>1271</v>
      </c>
      <c r="AB114" s="89" t="str">
        <f>VLOOKUP(H114,[3]Hoja1!A$2:G$445,7,0)</f>
        <v/>
      </c>
      <c r="AC114" s="88"/>
      <c r="AD114" s="90"/>
    </row>
    <row r="115" spans="1:30" ht="39" customHeight="1">
      <c r="A115" s="184"/>
      <c r="B115" s="184"/>
      <c r="C115" s="186" t="str">
        <f>VLOOKUP(E115,#REF!,2,0)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115" s="194" t="str">
        <f>VLOOKUP(E115,#REF!,3,0)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115" s="191" t="s">
        <v>1038</v>
      </c>
      <c r="F115" s="191" t="s">
        <v>1222</v>
      </c>
      <c r="G115" s="66" t="str">
        <f>VLOOKUP(H115,[3]Hoja1!A$1:G$445,2,0)</f>
        <v>Fluidos y Excrementos</v>
      </c>
      <c r="H115" s="62" t="s">
        <v>98</v>
      </c>
      <c r="I115" s="112" t="s">
        <v>1230</v>
      </c>
      <c r="J115" s="66" t="str">
        <f>VLOOKUP(H115,[3]Hoja1!A$2:G$445,3,0)</f>
        <v>Enfermedades Infectocontagiosas</v>
      </c>
      <c r="K115" s="65" t="s">
        <v>1205</v>
      </c>
      <c r="L115" s="66" t="str">
        <f>VLOOKUP(H115,[3]Hoja1!A$2:G$445,4,0)</f>
        <v>N/A</v>
      </c>
      <c r="M115" s="66" t="str">
        <f>VLOOKUP(H115,[3]Hoja1!A$2:G$445,5,0)</f>
        <v>N/A</v>
      </c>
      <c r="N115" s="65">
        <v>2</v>
      </c>
      <c r="O115" s="63">
        <v>3</v>
      </c>
      <c r="P115" s="63">
        <v>10</v>
      </c>
      <c r="Q115" s="63">
        <f>N115*O115</f>
        <v>6</v>
      </c>
      <c r="R115" s="63">
        <f>P115*Q115</f>
        <v>60</v>
      </c>
      <c r="S115" s="62" t="str">
        <f>IF(Q115=40,"MA-40",IF(Q115=30,"MA-30",IF(Q115=20,"A-20",IF(Q115=10,"A-10",IF(Q115=24,"MA-24",IF(Q115=18,"A-18",IF(Q115=12,"A-12",IF(Q115=6,"M-6",IF(Q115=8,"M-8",IF(Q115=6,"M-6",IF(Q115=4,"B-4",IF(Q115=2,"B-2",))))))))))))</f>
        <v>M-6</v>
      </c>
      <c r="T115" s="64" t="str">
        <f t="shared" si="26"/>
        <v>III</v>
      </c>
      <c r="U115" s="64" t="str">
        <f>IF(T115=0,"",IF(T115="IV","Aceptable",IF(T115="III","Mejorable",IF(T115="II","No Aceptable o Aceptable Con Control Especifico",IF(T115="I","No Aceptable","")))))</f>
        <v>Mejorable</v>
      </c>
      <c r="V115" s="188">
        <v>16</v>
      </c>
      <c r="W115" s="66" t="str">
        <f>VLOOKUP(H115,[3]Hoja1!A$2:G$445,6,0)</f>
        <v>Posibles enfermedades</v>
      </c>
      <c r="X115" s="65"/>
      <c r="Y115" s="65"/>
      <c r="Z115" s="65"/>
      <c r="AA115" s="66"/>
      <c r="AB115" s="66" t="str">
        <f>VLOOKUP(H115,[3]Hoja1!A$2:G$445,7,0)</f>
        <v xml:space="preserve">Riesgo Biológico, Autocuidado y/o Uso y manejo adecuado de E.P.P.
</v>
      </c>
      <c r="AC115" s="133" t="s">
        <v>1252</v>
      </c>
      <c r="AD115" s="186" t="s">
        <v>1207</v>
      </c>
    </row>
    <row r="116" spans="1:30" ht="38.25">
      <c r="A116" s="184"/>
      <c r="B116" s="184"/>
      <c r="C116" s="187"/>
      <c r="D116" s="195"/>
      <c r="E116" s="192"/>
      <c r="F116" s="192"/>
      <c r="G116" s="71" t="str">
        <f>VLOOKUP(H116,[3]Hoja1!A$1:G$445,2,0)</f>
        <v>Modeduras</v>
      </c>
      <c r="H116" s="67" t="s">
        <v>79</v>
      </c>
      <c r="I116" s="67" t="s">
        <v>1230</v>
      </c>
      <c r="J116" s="71" t="str">
        <f>VLOOKUP(H116,[3]Hoja1!A$2:G$445,3,0)</f>
        <v>Lesiones, tejidos, muerte, enfermedades infectocontagiosas</v>
      </c>
      <c r="K116" s="70" t="s">
        <v>1205</v>
      </c>
      <c r="L116" s="71" t="str">
        <f>VLOOKUP(H116,[3]Hoja1!A$2:G$445,4,0)</f>
        <v>N/A</v>
      </c>
      <c r="M116" s="71" t="str">
        <f>VLOOKUP(H116,[3]Hoja1!A$2:G$445,5,0)</f>
        <v>N/A</v>
      </c>
      <c r="N116" s="70">
        <v>2</v>
      </c>
      <c r="O116" s="68">
        <v>2</v>
      </c>
      <c r="P116" s="68">
        <v>25</v>
      </c>
      <c r="Q116" s="68">
        <f t="shared" ref="Q116:Q144" si="28">N116*O116</f>
        <v>4</v>
      </c>
      <c r="R116" s="68">
        <f t="shared" ref="R116:R144" si="29">P116*Q116</f>
        <v>100</v>
      </c>
      <c r="S116" s="67" t="str">
        <f t="shared" ref="S116:S144" si="30">IF(Q116=40,"MA-40",IF(Q116=30,"MA-30",IF(Q116=20,"A-20",IF(Q116=10,"A-10",IF(Q116=24,"MA-24",IF(Q116=18,"A-18",IF(Q116=12,"A-12",IF(Q116=6,"M-6",IF(Q116=8,"M-8",IF(Q116=6,"M-6",IF(Q116=4,"B-4",IF(Q116=2,"B-2",))))))))))))</f>
        <v>B-4</v>
      </c>
      <c r="T116" s="69" t="str">
        <f t="shared" si="26"/>
        <v>III</v>
      </c>
      <c r="U116" s="69" t="str">
        <f t="shared" ref="U116:U144" si="31">IF(T116=0,"",IF(T116="IV","Aceptable",IF(T116="III","Mejorable",IF(T116="II","No Aceptable o Aceptable Con Control Especifico",IF(T116="I","No Aceptable","")))))</f>
        <v>Mejorable</v>
      </c>
      <c r="V116" s="189"/>
      <c r="W116" s="71" t="str">
        <f>VLOOKUP(H116,[3]Hoja1!A$2:G$445,6,0)</f>
        <v>Posibles enfermedades</v>
      </c>
      <c r="X116" s="70"/>
      <c r="Y116" s="70"/>
      <c r="Z116" s="70"/>
      <c r="AA116" s="71"/>
      <c r="AB116" s="71" t="str">
        <f>VLOOKUP(H116,[3]Hoja1!A$2:G$445,7,0)</f>
        <v xml:space="preserve">Riesgo Biológico, Autocuidado y/o Uso y manejo adecuado de E.P.P.
</v>
      </c>
      <c r="AC116" s="134"/>
      <c r="AD116" s="187"/>
    </row>
    <row r="117" spans="1:30" ht="38.25">
      <c r="A117" s="184"/>
      <c r="B117" s="184"/>
      <c r="C117" s="187"/>
      <c r="D117" s="195"/>
      <c r="E117" s="192"/>
      <c r="F117" s="192"/>
      <c r="G117" s="71" t="str">
        <f>VLOOKUP(H117,[3]Hoja1!A$1:G$445,2,0)</f>
        <v>Parásitos</v>
      </c>
      <c r="H117" s="67" t="s">
        <v>105</v>
      </c>
      <c r="I117" s="67" t="s">
        <v>1230</v>
      </c>
      <c r="J117" s="71" t="str">
        <f>VLOOKUP(H117,[3]Hoja1!A$2:G$445,3,0)</f>
        <v>Lesiones, infecciones parasitarias</v>
      </c>
      <c r="K117" s="70" t="s">
        <v>1205</v>
      </c>
      <c r="L117" s="71" t="str">
        <f>VLOOKUP(H117,[3]Hoja1!A$2:G$445,4,0)</f>
        <v>N/A</v>
      </c>
      <c r="M117" s="71" t="str">
        <f>VLOOKUP(H117,[3]Hoja1!A$2:G$445,5,0)</f>
        <v>N/A</v>
      </c>
      <c r="N117" s="70">
        <v>2</v>
      </c>
      <c r="O117" s="68">
        <v>1</v>
      </c>
      <c r="P117" s="68">
        <v>25</v>
      </c>
      <c r="Q117" s="68">
        <f t="shared" si="28"/>
        <v>2</v>
      </c>
      <c r="R117" s="68">
        <f t="shared" si="29"/>
        <v>50</v>
      </c>
      <c r="S117" s="67" t="str">
        <f t="shared" si="30"/>
        <v>B-2</v>
      </c>
      <c r="T117" s="69" t="str">
        <f t="shared" si="26"/>
        <v>III</v>
      </c>
      <c r="U117" s="69" t="str">
        <f t="shared" si="31"/>
        <v>Mejorable</v>
      </c>
      <c r="V117" s="189"/>
      <c r="W117" s="71" t="str">
        <f>VLOOKUP(H117,[3]Hoja1!A$2:G$445,6,0)</f>
        <v>Enfermedades Parasitarias</v>
      </c>
      <c r="X117" s="70"/>
      <c r="Y117" s="70"/>
      <c r="Z117" s="70"/>
      <c r="AA117" s="71"/>
      <c r="AB117" s="71" t="str">
        <f>VLOOKUP(H117,[3]Hoja1!A$2:G$445,7,0)</f>
        <v xml:space="preserve">Riesgo Biológico, Autocuidado y/o Uso y manejo adecuado de E.P.P.
</v>
      </c>
      <c r="AC117" s="134"/>
      <c r="AD117" s="187"/>
    </row>
    <row r="118" spans="1:30" ht="51">
      <c r="A118" s="184"/>
      <c r="B118" s="184"/>
      <c r="C118" s="187"/>
      <c r="D118" s="195"/>
      <c r="E118" s="192"/>
      <c r="F118" s="192"/>
      <c r="G118" s="71" t="str">
        <f>VLOOKUP(H118,[3]Hoja1!A$1:G$445,2,0)</f>
        <v>Bacteria</v>
      </c>
      <c r="H118" s="67" t="s">
        <v>108</v>
      </c>
      <c r="I118" s="67" t="s">
        <v>1230</v>
      </c>
      <c r="J118" s="71" t="str">
        <f>VLOOKUP(H118,[3]Hoja1!A$2:G$445,3,0)</f>
        <v>Infecciones producidas por Bacterianas</v>
      </c>
      <c r="K118" s="70" t="s">
        <v>1205</v>
      </c>
      <c r="L118" s="71" t="str">
        <f>VLOOKUP(H118,[3]Hoja1!A$2:G$445,4,0)</f>
        <v>Inspecciones planeadas e inspecciones no planeadas, procedimientos de programas de seguridad y salud en el trabajo</v>
      </c>
      <c r="M118" s="71" t="str">
        <f>VLOOKUP(H118,[3]Hoja1!A$2:G$445,5,0)</f>
        <v>Programa de vacunación, bota pantalon, overol, guantes, tapabocas, mascarillas con filtos</v>
      </c>
      <c r="N118" s="70">
        <v>2</v>
      </c>
      <c r="O118" s="68">
        <v>3</v>
      </c>
      <c r="P118" s="68">
        <v>10</v>
      </c>
      <c r="Q118" s="68">
        <f t="shared" si="28"/>
        <v>6</v>
      </c>
      <c r="R118" s="68">
        <f t="shared" si="29"/>
        <v>60</v>
      </c>
      <c r="S118" s="67" t="str">
        <f t="shared" si="30"/>
        <v>M-6</v>
      </c>
      <c r="T118" s="69" t="str">
        <f t="shared" si="26"/>
        <v>III</v>
      </c>
      <c r="U118" s="69" t="str">
        <f t="shared" si="31"/>
        <v>Mejorable</v>
      </c>
      <c r="V118" s="189"/>
      <c r="W118" s="71" t="str">
        <f>VLOOKUP(H118,[3]Hoja1!A$2:G$445,6,0)</f>
        <v xml:space="preserve">Enfermedades Infectocontagiosas
</v>
      </c>
      <c r="X118" s="70"/>
      <c r="Y118" s="70"/>
      <c r="Z118" s="70"/>
      <c r="AA118" s="71"/>
      <c r="AB118" s="71" t="str">
        <f>VLOOKUP(H118,[3]Hoja1!A$2:G$445,7,0)</f>
        <v xml:space="preserve">Riesgo Biológico, Autocuidado y/o Uso y manejo adecuado de E.P.P.
</v>
      </c>
      <c r="AC118" s="134"/>
      <c r="AD118" s="187"/>
    </row>
    <row r="119" spans="1:30" ht="51">
      <c r="A119" s="184"/>
      <c r="B119" s="184"/>
      <c r="C119" s="187"/>
      <c r="D119" s="195"/>
      <c r="E119" s="192"/>
      <c r="F119" s="192"/>
      <c r="G119" s="71" t="str">
        <f>VLOOKUP(H119,[3]Hoja1!A$1:G$445,2,0)</f>
        <v>Hongos</v>
      </c>
      <c r="H119" s="67" t="s">
        <v>117</v>
      </c>
      <c r="I119" s="67" t="s">
        <v>1230</v>
      </c>
      <c r="J119" s="71" t="str">
        <f>VLOOKUP(H119,[3]Hoja1!A$2:G$445,3,0)</f>
        <v>Micosis</v>
      </c>
      <c r="K119" s="70" t="s">
        <v>1205</v>
      </c>
      <c r="L119" s="71" t="str">
        <f>VLOOKUP(H119,[3]Hoja1!A$2:G$445,4,0)</f>
        <v>Inspecciones planeadas e inspecciones no planeadas, procedimientos de programas de seguridad y salud en el trabajo</v>
      </c>
      <c r="M119" s="71" t="str">
        <f>VLOOKUP(H119,[3]Hoja1!A$2:G$445,5,0)</f>
        <v>Programa de vacunación, éxamenes periódicos</v>
      </c>
      <c r="N119" s="70">
        <v>2</v>
      </c>
      <c r="O119" s="68">
        <v>2</v>
      </c>
      <c r="P119" s="68">
        <v>25</v>
      </c>
      <c r="Q119" s="68">
        <f t="shared" si="28"/>
        <v>4</v>
      </c>
      <c r="R119" s="68">
        <f t="shared" si="29"/>
        <v>100</v>
      </c>
      <c r="S119" s="67" t="str">
        <f t="shared" si="30"/>
        <v>B-4</v>
      </c>
      <c r="T119" s="69" t="str">
        <f t="shared" si="26"/>
        <v>III</v>
      </c>
      <c r="U119" s="69" t="str">
        <f t="shared" si="31"/>
        <v>Mejorable</v>
      </c>
      <c r="V119" s="189"/>
      <c r="W119" s="71" t="str">
        <f>VLOOKUP(H119,[3]Hoja1!A$2:G$445,6,0)</f>
        <v>Micosis</v>
      </c>
      <c r="X119" s="70"/>
      <c r="Y119" s="70"/>
      <c r="Z119" s="70"/>
      <c r="AA119" s="71"/>
      <c r="AB119" s="71" t="str">
        <f>VLOOKUP(H119,[3]Hoja1!A$2:G$445,7,0)</f>
        <v xml:space="preserve">Riesgo Biológico, Autocuidado y/o Uso y manejo adecuado de E.P.P.
</v>
      </c>
      <c r="AC119" s="134"/>
      <c r="AD119" s="187"/>
    </row>
    <row r="120" spans="1:30" ht="51">
      <c r="A120" s="184"/>
      <c r="B120" s="184"/>
      <c r="C120" s="187"/>
      <c r="D120" s="195"/>
      <c r="E120" s="192"/>
      <c r="F120" s="192"/>
      <c r="G120" s="71" t="str">
        <f>VLOOKUP(H120,[3]Hoja1!A$1:G$445,2,0)</f>
        <v>Virus</v>
      </c>
      <c r="H120" s="67" t="s">
        <v>120</v>
      </c>
      <c r="I120" s="67" t="s">
        <v>1230</v>
      </c>
      <c r="J120" s="71" t="str">
        <f>VLOOKUP(H120,[3]Hoja1!A$2:G$445,3,0)</f>
        <v>Infecciones Virales</v>
      </c>
      <c r="K120" s="70" t="s">
        <v>1205</v>
      </c>
      <c r="L120" s="71" t="str">
        <f>VLOOKUP(H120,[3]Hoja1!A$2:G$445,4,0)</f>
        <v>Inspecciones planeadas e inspecciones no planeadas, procedimientos de programas de seguridad y salud en el trabajo</v>
      </c>
      <c r="M120" s="71" t="str">
        <f>VLOOKUP(H120,[3]Hoja1!A$2:G$445,5,0)</f>
        <v>Programa de vacunación, bota pantalon, overol, guantes, tapabocas, mascarillas con filtos</v>
      </c>
      <c r="N120" s="70">
        <v>2</v>
      </c>
      <c r="O120" s="68">
        <v>2</v>
      </c>
      <c r="P120" s="68">
        <v>10</v>
      </c>
      <c r="Q120" s="68">
        <f t="shared" si="28"/>
        <v>4</v>
      </c>
      <c r="R120" s="68">
        <f t="shared" si="29"/>
        <v>40</v>
      </c>
      <c r="S120" s="67" t="str">
        <f t="shared" si="30"/>
        <v>B-4</v>
      </c>
      <c r="T120" s="69" t="str">
        <f t="shared" si="26"/>
        <v>III</v>
      </c>
      <c r="U120" s="69" t="str">
        <f t="shared" si="31"/>
        <v>Mejorable</v>
      </c>
      <c r="V120" s="189"/>
      <c r="W120" s="71" t="str">
        <f>VLOOKUP(H120,[3]Hoja1!A$2:G$445,6,0)</f>
        <v xml:space="preserve">Enfermedades Infectocontagiosas
</v>
      </c>
      <c r="X120" s="70"/>
      <c r="Y120" s="70"/>
      <c r="Z120" s="70"/>
      <c r="AA120" s="71"/>
      <c r="AB120" s="71" t="str">
        <f>VLOOKUP(H120,[3]Hoja1!A$2:G$445,7,0)</f>
        <v xml:space="preserve">Riesgo Biológico, Autocuidado y/o Uso y manejo adecuado de E.P.P.
</v>
      </c>
      <c r="AC120" s="134"/>
      <c r="AD120" s="187"/>
    </row>
    <row r="121" spans="1:30" ht="51">
      <c r="A121" s="184"/>
      <c r="B121" s="184"/>
      <c r="C121" s="187"/>
      <c r="D121" s="195"/>
      <c r="E121" s="192"/>
      <c r="F121" s="192"/>
      <c r="G121" s="71" t="str">
        <f>VLOOKUP(H121,[3]Hoja1!A$1:G$445,2,0)</f>
        <v>AUSENCIA O EXCESO DE LUZ EN UN AMBIENTE</v>
      </c>
      <c r="H121" s="67" t="s">
        <v>155</v>
      </c>
      <c r="I121" s="67" t="s">
        <v>1237</v>
      </c>
      <c r="J121" s="71" t="str">
        <f>VLOOKUP(H121,[3]Hoja1!A$2:G$445,3,0)</f>
        <v>DISMINUCIÓN AGUDEZA VISUAL, CANSANCIO VISUAL</v>
      </c>
      <c r="K121" s="70" t="s">
        <v>1205</v>
      </c>
      <c r="L121" s="71" t="str">
        <f>VLOOKUP(H121,[3]Hoja1!A$2:G$445,4,0)</f>
        <v>Inspecciones planeadas e inspecciones no planeadas, procedimientos de programas de seguridad y salud en el trabajo</v>
      </c>
      <c r="M121" s="71" t="str">
        <f>VLOOKUP(H121,[3]Hoja1!A$2:G$445,5,0)</f>
        <v>N/A</v>
      </c>
      <c r="N121" s="70">
        <v>2</v>
      </c>
      <c r="O121" s="68">
        <v>2</v>
      </c>
      <c r="P121" s="68">
        <v>10</v>
      </c>
      <c r="Q121" s="68">
        <f t="shared" si="28"/>
        <v>4</v>
      </c>
      <c r="R121" s="68">
        <f t="shared" si="29"/>
        <v>40</v>
      </c>
      <c r="S121" s="67" t="str">
        <f t="shared" si="30"/>
        <v>B-4</v>
      </c>
      <c r="T121" s="69" t="str">
        <f t="shared" si="26"/>
        <v>III</v>
      </c>
      <c r="U121" s="69" t="str">
        <f t="shared" si="31"/>
        <v>Mejorable</v>
      </c>
      <c r="V121" s="189"/>
      <c r="W121" s="71" t="str">
        <f>VLOOKUP(H121,[3]Hoja1!A$2:G$445,6,0)</f>
        <v>DISMINUCIÓN AGUDEZA VISUAL</v>
      </c>
      <c r="X121" s="70"/>
      <c r="Y121" s="70"/>
      <c r="Z121" s="70"/>
      <c r="AA121" s="71"/>
      <c r="AB121" s="71" t="str">
        <f>VLOOKUP(H121,[3]Hoja1!A$2:G$445,7,0)</f>
        <v>N/A</v>
      </c>
      <c r="AC121" s="70" t="s">
        <v>32</v>
      </c>
      <c r="AD121" s="187"/>
    </row>
    <row r="122" spans="1:30" ht="51">
      <c r="A122" s="184"/>
      <c r="B122" s="184"/>
      <c r="C122" s="187"/>
      <c r="D122" s="195"/>
      <c r="E122" s="192"/>
      <c r="F122" s="192"/>
      <c r="G122" s="71" t="str">
        <f>VLOOKUP(H122,[3]Hoja1!A$1:G$445,2,0)</f>
        <v>INFRAROJA, ULTRAVIOLETA, VISIBLE, RADIOFRECUENCIA, MICROONDAS, LASER</v>
      </c>
      <c r="H122" s="67" t="s">
        <v>67</v>
      </c>
      <c r="I122" s="67" t="s">
        <v>1237</v>
      </c>
      <c r="J122" s="71" t="str">
        <f>VLOOKUP(H122,[3]Hoja1!A$2:G$445,3,0)</f>
        <v>CÁNCER, LESIONES DÉRMICAS Y OCULARES</v>
      </c>
      <c r="K122" s="70" t="s">
        <v>1205</v>
      </c>
      <c r="L122" s="71" t="str">
        <f>VLOOKUP(H122,[3]Hoja1!A$2:G$445,4,0)</f>
        <v>Inspecciones planeadas e inspecciones no planeadas, procedimientos de programas de seguridad y salud en el trabajo</v>
      </c>
      <c r="M122" s="71" t="str">
        <f>VLOOKUP(H122,[3]Hoja1!A$2:G$445,5,0)</f>
        <v>PROGRAMA BLOQUEADOR SOLAR</v>
      </c>
      <c r="N122" s="70">
        <v>2</v>
      </c>
      <c r="O122" s="68">
        <v>3</v>
      </c>
      <c r="P122" s="68">
        <v>10</v>
      </c>
      <c r="Q122" s="68">
        <f t="shared" si="28"/>
        <v>6</v>
      </c>
      <c r="R122" s="68">
        <f t="shared" si="29"/>
        <v>60</v>
      </c>
      <c r="S122" s="67" t="str">
        <f t="shared" si="30"/>
        <v>M-6</v>
      </c>
      <c r="T122" s="69" t="str">
        <f t="shared" si="26"/>
        <v>III</v>
      </c>
      <c r="U122" s="69" t="str">
        <f t="shared" si="31"/>
        <v>Mejorable</v>
      </c>
      <c r="V122" s="189"/>
      <c r="W122" s="71" t="str">
        <f>VLOOKUP(H122,[3]Hoja1!A$2:G$445,6,0)</f>
        <v>CÁNCER</v>
      </c>
      <c r="X122" s="70"/>
      <c r="Y122" s="70"/>
      <c r="Z122" s="70"/>
      <c r="AA122" s="71"/>
      <c r="AB122" s="71" t="str">
        <f>VLOOKUP(H122,[3]Hoja1!A$2:G$445,7,0)</f>
        <v>N/A</v>
      </c>
      <c r="AC122" s="70" t="s">
        <v>1254</v>
      </c>
      <c r="AD122" s="187"/>
    </row>
    <row r="123" spans="1:30" ht="89.25">
      <c r="A123" s="184"/>
      <c r="B123" s="184"/>
      <c r="C123" s="187"/>
      <c r="D123" s="195"/>
      <c r="E123" s="192"/>
      <c r="F123" s="192"/>
      <c r="G123" s="71" t="str">
        <f>VLOOKUP(H123,[3]Hoja1!A$1:G$445,2,0)</f>
        <v>MAQUINARIA O EQUIPO</v>
      </c>
      <c r="H123" s="67" t="s">
        <v>164</v>
      </c>
      <c r="I123" s="67" t="s">
        <v>1237</v>
      </c>
      <c r="J123" s="71" t="str">
        <f>VLOOKUP(H123,[3]Hoja1!A$2:G$445,3,0)</f>
        <v>SORDERA, ESTRÉS, HIPOACUSIA, CEFALA,IRRITABILIDAD</v>
      </c>
      <c r="K123" s="70" t="s">
        <v>1205</v>
      </c>
      <c r="L123" s="71" t="str">
        <f>VLOOKUP(H123,[3]Hoja1!A$2:G$445,4,0)</f>
        <v>Inspecciones planeadas e inspecciones no planeadas, procedimientos de programas de seguridad y salud en el trabajo</v>
      </c>
      <c r="M123" s="71" t="str">
        <f>VLOOKUP(H123,[3]Hoja1!A$2:G$445,5,0)</f>
        <v>PVE RUIDO</v>
      </c>
      <c r="N123" s="70">
        <v>2</v>
      </c>
      <c r="O123" s="68">
        <v>3</v>
      </c>
      <c r="P123" s="68">
        <v>10</v>
      </c>
      <c r="Q123" s="68">
        <f t="shared" si="28"/>
        <v>6</v>
      </c>
      <c r="R123" s="68">
        <f t="shared" si="29"/>
        <v>60</v>
      </c>
      <c r="S123" s="67" t="str">
        <f t="shared" si="30"/>
        <v>M-6</v>
      </c>
      <c r="T123" s="69" t="str">
        <f t="shared" si="26"/>
        <v>III</v>
      </c>
      <c r="U123" s="69" t="str">
        <f t="shared" si="31"/>
        <v>Mejorable</v>
      </c>
      <c r="V123" s="189"/>
      <c r="W123" s="71" t="str">
        <f>VLOOKUP(H123,[3]Hoja1!A$2:G$445,6,0)</f>
        <v>SORDERA</v>
      </c>
      <c r="X123" s="70"/>
      <c r="Y123" s="70"/>
      <c r="Z123" s="70"/>
      <c r="AA123" s="71" t="s">
        <v>1255</v>
      </c>
      <c r="AB123" s="71" t="str">
        <f>VLOOKUP(H123,[3]Hoja1!A$2:G$445,7,0)</f>
        <v>USO DE EPP</v>
      </c>
      <c r="AC123" s="70" t="s">
        <v>1256</v>
      </c>
      <c r="AD123" s="187"/>
    </row>
    <row r="124" spans="1:30" ht="51">
      <c r="A124" s="184"/>
      <c r="B124" s="184"/>
      <c r="C124" s="187"/>
      <c r="D124" s="195"/>
      <c r="E124" s="192"/>
      <c r="F124" s="192"/>
      <c r="G124" s="71" t="str">
        <f>VLOOKUP(H124,[3]Hoja1!A$1:G$445,2,0)</f>
        <v>ENERGÍA TÉRMICA, CAMBIO DE TEMPERATURA DURANTE LOS RECORRIDOS</v>
      </c>
      <c r="H124" s="67" t="s">
        <v>174</v>
      </c>
      <c r="I124" s="67" t="s">
        <v>1237</v>
      </c>
      <c r="J124" s="71" t="str">
        <f>VLOOKUP(H124,[3]Hoja1!A$2:G$445,3,0)</f>
        <v xml:space="preserve"> HIPOTERMIA</v>
      </c>
      <c r="K124" s="70" t="s">
        <v>1205</v>
      </c>
      <c r="L124" s="71" t="str">
        <f>VLOOKUP(H124,[3]Hoja1!A$2:G$445,4,0)</f>
        <v>Inspecciones planeadas e inspecciones no planeadas, procedimientos de programas de seguridad y salud en el trabajo</v>
      </c>
      <c r="M124" s="71" t="str">
        <f>VLOOKUP(H124,[3]Hoja1!A$2:G$445,5,0)</f>
        <v>EPP OVEROLES TERMICOS</v>
      </c>
      <c r="N124" s="70">
        <v>2</v>
      </c>
      <c r="O124" s="68">
        <v>1</v>
      </c>
      <c r="P124" s="68">
        <v>10</v>
      </c>
      <c r="Q124" s="68">
        <f t="shared" si="28"/>
        <v>2</v>
      </c>
      <c r="R124" s="68">
        <f t="shared" si="29"/>
        <v>20</v>
      </c>
      <c r="S124" s="67" t="str">
        <f t="shared" si="30"/>
        <v>B-2</v>
      </c>
      <c r="T124" s="69" t="str">
        <f t="shared" si="26"/>
        <v>IV</v>
      </c>
      <c r="U124" s="69" t="str">
        <f t="shared" si="31"/>
        <v>Aceptable</v>
      </c>
      <c r="V124" s="189"/>
      <c r="W124" s="71" t="str">
        <f>VLOOKUP(H124,[3]Hoja1!A$2:G$445,6,0)</f>
        <v xml:space="preserve"> HIPOTERMIA</v>
      </c>
      <c r="X124" s="70"/>
      <c r="Y124" s="70"/>
      <c r="Z124" s="70"/>
      <c r="AA124" s="71"/>
      <c r="AB124" s="71" t="str">
        <f>VLOOKUP(H124,[3]Hoja1!A$2:G$445,7,0)</f>
        <v>N/A</v>
      </c>
      <c r="AC124" s="70" t="s">
        <v>1257</v>
      </c>
      <c r="AD124" s="187"/>
    </row>
    <row r="125" spans="1:30" ht="63.75">
      <c r="A125" s="184"/>
      <c r="B125" s="184"/>
      <c r="C125" s="187"/>
      <c r="D125" s="195"/>
      <c r="E125" s="192"/>
      <c r="F125" s="192"/>
      <c r="G125" s="71" t="str">
        <f>VLOOKUP(H125,[3]Hoja1!A$1:G$445,2,0)</f>
        <v>MAQUINARIA O EQUIPO</v>
      </c>
      <c r="H125" s="67" t="s">
        <v>177</v>
      </c>
      <c r="I125" s="67" t="s">
        <v>1237</v>
      </c>
      <c r="J125" s="71" t="str">
        <f>VLOOKUP(H125,[3]Hoja1!A$2:G$445,3,0)</f>
        <v>LESIONES  OSTEOMUSCULARES,  LESIONES OSTEOARTICULARES, SÍNTOMAS NEUROLÓGICOS</v>
      </c>
      <c r="K125" s="70" t="s">
        <v>1205</v>
      </c>
      <c r="L125" s="71" t="str">
        <f>VLOOKUP(H125,[3]Hoja1!A$2:G$445,4,0)</f>
        <v>Inspecciones planeadas e inspecciones no planeadas, procedimientos de programas de seguridad y salud en el trabajo</v>
      </c>
      <c r="M125" s="71" t="str">
        <f>VLOOKUP(H125,[3]Hoja1!A$2:G$445,5,0)</f>
        <v>PVE RUIDO</v>
      </c>
      <c r="N125" s="70">
        <v>2</v>
      </c>
      <c r="O125" s="68">
        <v>2</v>
      </c>
      <c r="P125" s="68">
        <v>10</v>
      </c>
      <c r="Q125" s="68">
        <f t="shared" si="28"/>
        <v>4</v>
      </c>
      <c r="R125" s="68">
        <f t="shared" si="29"/>
        <v>40</v>
      </c>
      <c r="S125" s="67" t="str">
        <f t="shared" si="30"/>
        <v>B-4</v>
      </c>
      <c r="T125" s="69" t="str">
        <f t="shared" si="26"/>
        <v>III</v>
      </c>
      <c r="U125" s="69" t="str">
        <f t="shared" si="31"/>
        <v>Mejorable</v>
      </c>
      <c r="V125" s="189"/>
      <c r="W125" s="71" t="str">
        <f>VLOOKUP(H125,[3]Hoja1!A$2:G$445,6,0)</f>
        <v>SÍNTOMAS NEUROLÓGICOS</v>
      </c>
      <c r="X125" s="70"/>
      <c r="Y125" s="70"/>
      <c r="Z125" s="70"/>
      <c r="AA125" s="71"/>
      <c r="AB125" s="71" t="str">
        <f>VLOOKUP(H125,[3]Hoja1!A$2:G$445,7,0)</f>
        <v>N/A</v>
      </c>
      <c r="AC125" s="70" t="s">
        <v>1258</v>
      </c>
      <c r="AD125" s="187"/>
    </row>
    <row r="126" spans="1:30" ht="51">
      <c r="A126" s="184"/>
      <c r="B126" s="184"/>
      <c r="C126" s="187"/>
      <c r="D126" s="195"/>
      <c r="E126" s="192"/>
      <c r="F126" s="192"/>
      <c r="G126" s="71" t="str">
        <f>VLOOKUP(H126,[3]Hoja1!A$1:G$445,2,0)</f>
        <v>GASES Y VAPORES</v>
      </c>
      <c r="H126" s="67" t="s">
        <v>250</v>
      </c>
      <c r="I126" s="67" t="s">
        <v>1289</v>
      </c>
      <c r="J126" s="71" t="str">
        <f>VLOOKUP(H126,[3]Hoja1!A$2:G$445,3,0)</f>
        <v xml:space="preserve"> LESIONES EN LA PIEL, IRRITACIÓN EN VÍAS  RESPIRATORIAS, MUERTE</v>
      </c>
      <c r="K126" s="70" t="s">
        <v>1205</v>
      </c>
      <c r="L126" s="71" t="str">
        <f>VLOOKUP(H126,[3]Hoja1!A$2:G$445,4,0)</f>
        <v>Inspecciones planeadas e inspecciones no planeadas, procedimientos de programas de seguridad y salud en el trabajo</v>
      </c>
      <c r="M126" s="71" t="str">
        <f>VLOOKUP(H126,[3]Hoja1!A$2:G$445,5,0)</f>
        <v>EPP TAPABOCAS, CARETAS CON FILTROS</v>
      </c>
      <c r="N126" s="70">
        <v>2</v>
      </c>
      <c r="O126" s="68">
        <v>2</v>
      </c>
      <c r="P126" s="68">
        <v>10</v>
      </c>
      <c r="Q126" s="68">
        <f t="shared" si="28"/>
        <v>4</v>
      </c>
      <c r="R126" s="68">
        <f t="shared" si="29"/>
        <v>40</v>
      </c>
      <c r="S126" s="67" t="str">
        <f t="shared" si="30"/>
        <v>B-4</v>
      </c>
      <c r="T126" s="69" t="str">
        <f t="shared" si="26"/>
        <v>III</v>
      </c>
      <c r="U126" s="69" t="str">
        <f t="shared" si="31"/>
        <v>Mejorable</v>
      </c>
      <c r="V126" s="189"/>
      <c r="W126" s="71" t="str">
        <f>VLOOKUP(H126,[3]Hoja1!A$2:G$445,6,0)</f>
        <v xml:space="preserve"> MUERTE</v>
      </c>
      <c r="X126" s="70"/>
      <c r="Y126" s="70"/>
      <c r="Z126" s="70"/>
      <c r="AA126" s="71"/>
      <c r="AB126" s="71" t="str">
        <f>VLOOKUP(H126,[3]Hoja1!A$2:G$445,7,0)</f>
        <v>USO Y MANEJO ADECUADO DE E.P.P.</v>
      </c>
      <c r="AC126" s="134" t="s">
        <v>1256</v>
      </c>
      <c r="AD126" s="187"/>
    </row>
    <row r="127" spans="1:30" ht="51">
      <c r="A127" s="184"/>
      <c r="B127" s="184"/>
      <c r="C127" s="187"/>
      <c r="D127" s="195"/>
      <c r="E127" s="192"/>
      <c r="F127" s="192"/>
      <c r="G127" s="71" t="str">
        <f>VLOOKUP(H127,[3]Hoja1!A$1:G$445,2,0)</f>
        <v>MATERIAL PARTICULADO</v>
      </c>
      <c r="H127" s="67" t="s">
        <v>269</v>
      </c>
      <c r="I127" s="67" t="s">
        <v>1289</v>
      </c>
      <c r="J127" s="71" t="str">
        <f>VLOOKUP(H127,[3]Hoja1!A$2:G$445,3,0)</f>
        <v>NEUMOCONIOSIS, BRONQUITIS, ASMA, SILICOSIS</v>
      </c>
      <c r="K127" s="70" t="s">
        <v>1205</v>
      </c>
      <c r="L127" s="71" t="str">
        <f>VLOOKUP(H127,[3]Hoja1!A$2:G$445,4,0)</f>
        <v>Inspecciones planeadas e inspecciones no planeadas, procedimientos de programas de seguridad y salud en el trabajo</v>
      </c>
      <c r="M127" s="71" t="str">
        <f>VLOOKUP(H127,[3]Hoja1!A$2:G$445,5,0)</f>
        <v>EPP MASCARILLAS Y FILTROS</v>
      </c>
      <c r="N127" s="70">
        <v>2</v>
      </c>
      <c r="O127" s="68">
        <v>3</v>
      </c>
      <c r="P127" s="68">
        <v>10</v>
      </c>
      <c r="Q127" s="68">
        <f t="shared" si="28"/>
        <v>6</v>
      </c>
      <c r="R127" s="68">
        <f t="shared" si="29"/>
        <v>60</v>
      </c>
      <c r="S127" s="67" t="str">
        <f t="shared" si="30"/>
        <v>M-6</v>
      </c>
      <c r="T127" s="69" t="str">
        <f t="shared" si="26"/>
        <v>III</v>
      </c>
      <c r="U127" s="69" t="str">
        <f t="shared" si="31"/>
        <v>Mejorable</v>
      </c>
      <c r="V127" s="189"/>
      <c r="W127" s="71" t="str">
        <f>VLOOKUP(H127,[3]Hoja1!A$2:G$445,6,0)</f>
        <v>NEUMOCONIOSIS</v>
      </c>
      <c r="X127" s="70"/>
      <c r="Y127" s="70"/>
      <c r="Z127" s="70"/>
      <c r="AA127" s="71"/>
      <c r="AB127" s="71" t="str">
        <f>VLOOKUP(H127,[3]Hoja1!A$2:G$445,7,0)</f>
        <v>USO Y MANEJO DE LOS EPP</v>
      </c>
      <c r="AC127" s="134"/>
      <c r="AD127" s="187"/>
    </row>
    <row r="128" spans="1:30" ht="51">
      <c r="A128" s="184"/>
      <c r="B128" s="184"/>
      <c r="C128" s="187"/>
      <c r="D128" s="195"/>
      <c r="E128" s="192"/>
      <c r="F128" s="192"/>
      <c r="G128" s="71" t="str">
        <f>VLOOKUP(H128,[3]Hoja1!A$1:G$445,2,0)</f>
        <v xml:space="preserve">POLVOS INORGÁNICOS </v>
      </c>
      <c r="H128" s="67" t="s">
        <v>274</v>
      </c>
      <c r="I128" s="67" t="s">
        <v>1289</v>
      </c>
      <c r="J128" s="71" t="str">
        <f>VLOOKUP(H128,[3]Hoja1!A$2:G$445,3,0)</f>
        <v xml:space="preserve">ASMA,GRIPA, NEUMOCONIOSIS </v>
      </c>
      <c r="K128" s="70" t="s">
        <v>1205</v>
      </c>
      <c r="L128" s="71" t="str">
        <f>VLOOKUP(H128,[3]Hoja1!A$2:G$445,4,0)</f>
        <v>Inspecciones planeadas e inspecciones no planeadas, procedimientos de programas de seguridad y salud en el trabajo</v>
      </c>
      <c r="M128" s="71" t="str">
        <f>VLOOKUP(H128,[3]Hoja1!A$2:G$445,5,0)</f>
        <v>EPP MASCARILLAS Y FILTROS</v>
      </c>
      <c r="N128" s="70">
        <v>2</v>
      </c>
      <c r="O128" s="68">
        <v>2</v>
      </c>
      <c r="P128" s="68">
        <v>10</v>
      </c>
      <c r="Q128" s="68">
        <f t="shared" si="28"/>
        <v>4</v>
      </c>
      <c r="R128" s="68">
        <f t="shared" si="29"/>
        <v>40</v>
      </c>
      <c r="S128" s="67" t="str">
        <f t="shared" si="30"/>
        <v>B-4</v>
      </c>
      <c r="T128" s="69" t="str">
        <f t="shared" si="26"/>
        <v>III</v>
      </c>
      <c r="U128" s="69" t="str">
        <f t="shared" si="31"/>
        <v>Mejorable</v>
      </c>
      <c r="V128" s="189"/>
      <c r="W128" s="71" t="str">
        <f>VLOOKUP(H128,[3]Hoja1!A$2:G$445,6,0)</f>
        <v>NEUMOCONIOSIS</v>
      </c>
      <c r="X128" s="70"/>
      <c r="Y128" s="70"/>
      <c r="Z128" s="70"/>
      <c r="AA128" s="71"/>
      <c r="AB128" s="71" t="str">
        <f>VLOOKUP(H128,[3]Hoja1!A$2:G$445,7,0)</f>
        <v>LIMPIEZA</v>
      </c>
      <c r="AC128" s="134"/>
      <c r="AD128" s="187"/>
    </row>
    <row r="129" spans="1:30" ht="42" customHeight="1">
      <c r="A129" s="184"/>
      <c r="B129" s="184"/>
      <c r="C129" s="187"/>
      <c r="D129" s="195"/>
      <c r="E129" s="192"/>
      <c r="F129" s="192"/>
      <c r="G129" s="71" t="str">
        <f>VLOOKUP(H129,[3]Hoja1!A$1:G$445,2,0)</f>
        <v>NATURALEZA DE LA TAREA</v>
      </c>
      <c r="H129" s="67" t="s">
        <v>76</v>
      </c>
      <c r="I129" s="67" t="s">
        <v>1231</v>
      </c>
      <c r="J129" s="71" t="str">
        <f>VLOOKUP(H129,[3]Hoja1!A$2:G$445,3,0)</f>
        <v>ESTRÉS,  TRANSTORNOS DEL SUEÑO</v>
      </c>
      <c r="K129" s="70" t="s">
        <v>1205</v>
      </c>
      <c r="L129" s="71" t="str">
        <f>VLOOKUP(H129,[3]Hoja1!A$2:G$445,4,0)</f>
        <v>N/A</v>
      </c>
      <c r="M129" s="71" t="str">
        <f>VLOOKUP(H129,[3]Hoja1!A$2:G$445,5,0)</f>
        <v>PVE PSICOSOCIAL</v>
      </c>
      <c r="N129" s="70">
        <v>2</v>
      </c>
      <c r="O129" s="68">
        <v>2</v>
      </c>
      <c r="P129" s="68">
        <v>10</v>
      </c>
      <c r="Q129" s="68">
        <f t="shared" si="28"/>
        <v>4</v>
      </c>
      <c r="R129" s="68">
        <f t="shared" si="29"/>
        <v>40</v>
      </c>
      <c r="S129" s="67" t="str">
        <f t="shared" si="30"/>
        <v>B-4</v>
      </c>
      <c r="T129" s="69" t="str">
        <f t="shared" si="26"/>
        <v>III</v>
      </c>
      <c r="U129" s="69" t="str">
        <f t="shared" si="31"/>
        <v>Mejorable</v>
      </c>
      <c r="V129" s="189"/>
      <c r="W129" s="71" t="str">
        <f>VLOOKUP(H129,[3]Hoja1!A$2:G$445,6,0)</f>
        <v>ESTRÉS</v>
      </c>
      <c r="X129" s="70"/>
      <c r="Y129" s="70"/>
      <c r="Z129" s="70"/>
      <c r="AA129" s="71"/>
      <c r="AB129" s="71" t="str">
        <f>VLOOKUP(H129,[3]Hoja1!A$2:G$445,7,0)</f>
        <v>N/A</v>
      </c>
      <c r="AC129" s="134" t="s">
        <v>1259</v>
      </c>
      <c r="AD129" s="187"/>
    </row>
    <row r="130" spans="1:30" ht="42" customHeight="1">
      <c r="A130" s="184"/>
      <c r="B130" s="184"/>
      <c r="C130" s="187"/>
      <c r="D130" s="195"/>
      <c r="E130" s="192"/>
      <c r="F130" s="192"/>
      <c r="G130" s="71" t="str">
        <f>VLOOKUP(H130,[3]Hoja1!A$1:G$445,2,0)</f>
        <v xml:space="preserve"> ALTA CONCENTRACIÓN</v>
      </c>
      <c r="H130" s="67" t="s">
        <v>88</v>
      </c>
      <c r="I130" s="67" t="s">
        <v>1231</v>
      </c>
      <c r="J130" s="71" t="str">
        <f>VLOOKUP(H130,[3]Hoja1!A$2:G$445,3,0)</f>
        <v>ESTRÉS, DEPRESIÓN, TRANSTORNOS DEL SUEÑO, AUSENCIA DE ATENCIÓN</v>
      </c>
      <c r="K130" s="70" t="s">
        <v>1205</v>
      </c>
      <c r="L130" s="71" t="str">
        <f>VLOOKUP(H130,[3]Hoja1!A$2:G$445,4,0)</f>
        <v>N/A</v>
      </c>
      <c r="M130" s="71" t="str">
        <f>VLOOKUP(H130,[3]Hoja1!A$2:G$445,5,0)</f>
        <v>PVE PSICOSOCIAL</v>
      </c>
      <c r="N130" s="70">
        <v>2</v>
      </c>
      <c r="O130" s="68">
        <v>1</v>
      </c>
      <c r="P130" s="68">
        <v>10</v>
      </c>
      <c r="Q130" s="68">
        <f t="shared" si="28"/>
        <v>2</v>
      </c>
      <c r="R130" s="68">
        <f t="shared" si="29"/>
        <v>20</v>
      </c>
      <c r="S130" s="67" t="str">
        <f t="shared" si="30"/>
        <v>B-2</v>
      </c>
      <c r="T130" s="69" t="str">
        <f t="shared" si="26"/>
        <v>IV</v>
      </c>
      <c r="U130" s="69" t="str">
        <f t="shared" si="31"/>
        <v>Aceptable</v>
      </c>
      <c r="V130" s="189"/>
      <c r="W130" s="71" t="str">
        <f>VLOOKUP(H130,[3]Hoja1!A$2:G$445,6,0)</f>
        <v>ESTRÉS, ALTERACIÓN DEL SISTEMA NERVIOSO</v>
      </c>
      <c r="X130" s="70"/>
      <c r="Y130" s="70"/>
      <c r="Z130" s="70"/>
      <c r="AA130" s="71"/>
      <c r="AB130" s="71" t="str">
        <f>VLOOKUP(H130,[3]Hoja1!A$2:G$445,7,0)</f>
        <v>N/A</v>
      </c>
      <c r="AC130" s="134"/>
      <c r="AD130" s="187"/>
    </row>
    <row r="131" spans="1:30" ht="51">
      <c r="A131" s="184"/>
      <c r="B131" s="184"/>
      <c r="C131" s="187"/>
      <c r="D131" s="195"/>
      <c r="E131" s="192"/>
      <c r="F131" s="192"/>
      <c r="G131" s="71" t="str">
        <f>VLOOKUP(H131,[3]Hoja1!A$1:G$445,2,0)</f>
        <v>Forzadas, Prolongadas</v>
      </c>
      <c r="H131" s="67" t="s">
        <v>40</v>
      </c>
      <c r="I131" s="67" t="s">
        <v>1232</v>
      </c>
      <c r="J131" s="71" t="str">
        <f>VLOOKUP(H131,[3]Hoja1!A$2:G$445,3,0)</f>
        <v xml:space="preserve">Lesiones osteomusculares, lesiones osteoarticulares
</v>
      </c>
      <c r="K131" s="70" t="s">
        <v>1205</v>
      </c>
      <c r="L131" s="71" t="str">
        <f>VLOOKUP(H131,[3]Hoja1!A$2:G$445,4,0)</f>
        <v>Inspecciones planeadas e inspecciones no planeadas, procedimientos de programas de seguridad y salud en el trabajo</v>
      </c>
      <c r="M131" s="71" t="str">
        <f>VLOOKUP(H131,[3]Hoja1!A$2:G$445,5,0)</f>
        <v>PVE Biomecánico, programa pausas activas, exámenes periódicos, recomendaciones, control de posturas</v>
      </c>
      <c r="N131" s="70">
        <v>2</v>
      </c>
      <c r="O131" s="68">
        <v>2</v>
      </c>
      <c r="P131" s="68">
        <v>25</v>
      </c>
      <c r="Q131" s="68">
        <f t="shared" si="28"/>
        <v>4</v>
      </c>
      <c r="R131" s="68">
        <f t="shared" si="29"/>
        <v>100</v>
      </c>
      <c r="S131" s="67" t="str">
        <f t="shared" si="30"/>
        <v>B-4</v>
      </c>
      <c r="T131" s="69" t="str">
        <f t="shared" si="26"/>
        <v>III</v>
      </c>
      <c r="U131" s="69" t="str">
        <f t="shared" si="31"/>
        <v>Mejorable</v>
      </c>
      <c r="V131" s="189"/>
      <c r="W131" s="71" t="str">
        <f>VLOOKUP(H131,[3]Hoja1!A$2:G$445,6,0)</f>
        <v>Enfermedades Osteomusculares</v>
      </c>
      <c r="X131" s="70"/>
      <c r="Y131" s="70"/>
      <c r="Z131" s="70"/>
      <c r="AA131" s="71"/>
      <c r="AB131" s="71" t="str">
        <f>VLOOKUP(H131,[3]Hoja1!A$2:G$445,7,0)</f>
        <v>Prevención en lesiones osteomusculares, líderes de pausas activas</v>
      </c>
      <c r="AC131" s="134" t="s">
        <v>1211</v>
      </c>
      <c r="AD131" s="187"/>
    </row>
    <row r="132" spans="1:30" ht="38.25">
      <c r="A132" s="184"/>
      <c r="B132" s="184"/>
      <c r="C132" s="187"/>
      <c r="D132" s="195"/>
      <c r="E132" s="192"/>
      <c r="F132" s="192"/>
      <c r="G132" s="71" t="str">
        <f>VLOOKUP(H132,[3]Hoja1!A$1:G$445,2,0)</f>
        <v>Movimientos repetitivos, Miembros Superiores</v>
      </c>
      <c r="H132" s="67" t="s">
        <v>47</v>
      </c>
      <c r="I132" s="67" t="s">
        <v>1232</v>
      </c>
      <c r="J132" s="71" t="str">
        <f>VLOOKUP(H132,[3]Hoja1!A$2:G$445,3,0)</f>
        <v>Lesiones Musculoesqueléticas</v>
      </c>
      <c r="K132" s="70" t="s">
        <v>1205</v>
      </c>
      <c r="L132" s="71" t="str">
        <f>VLOOKUP(H132,[3]Hoja1!A$2:G$445,4,0)</f>
        <v>N/A</v>
      </c>
      <c r="M132" s="71" t="str">
        <f>VLOOKUP(H132,[3]Hoja1!A$2:G$445,5,0)</f>
        <v>PVE BIomécanico, programa pausas activas, examenes periódicos, recomendaicones, control de posturas</v>
      </c>
      <c r="N132" s="70">
        <v>2</v>
      </c>
      <c r="O132" s="68">
        <v>2</v>
      </c>
      <c r="P132" s="68">
        <v>10</v>
      </c>
      <c r="Q132" s="68">
        <f t="shared" si="28"/>
        <v>4</v>
      </c>
      <c r="R132" s="68">
        <f t="shared" si="29"/>
        <v>40</v>
      </c>
      <c r="S132" s="67" t="str">
        <f t="shared" si="30"/>
        <v>B-4</v>
      </c>
      <c r="T132" s="69" t="str">
        <f t="shared" si="26"/>
        <v>III</v>
      </c>
      <c r="U132" s="69" t="str">
        <f t="shared" si="31"/>
        <v>Mejorable</v>
      </c>
      <c r="V132" s="189"/>
      <c r="W132" s="71" t="str">
        <f>VLOOKUP(H132,[3]Hoja1!A$2:G$445,6,0)</f>
        <v>Enfermedades musculoesqueleticas</v>
      </c>
      <c r="X132" s="70"/>
      <c r="Y132" s="70"/>
      <c r="Z132" s="70"/>
      <c r="AA132" s="71"/>
      <c r="AB132" s="71" t="str">
        <f>VLOOKUP(H132,[3]Hoja1!A$2:G$445,7,0)</f>
        <v>Prevención en lesiones osteomusculares, líderes de pausas activas</v>
      </c>
      <c r="AC132" s="134"/>
      <c r="AD132" s="187"/>
    </row>
    <row r="133" spans="1:30" ht="51">
      <c r="A133" s="184"/>
      <c r="B133" s="184"/>
      <c r="C133" s="187"/>
      <c r="D133" s="195"/>
      <c r="E133" s="192"/>
      <c r="F133" s="192"/>
      <c r="G133" s="71" t="str">
        <f>VLOOKUP(H133,[3]Hoja1!A$1:G$445,2,0)</f>
        <v>Carga de un peso mayor al recomendado</v>
      </c>
      <c r="H133" s="67" t="s">
        <v>486</v>
      </c>
      <c r="I133" s="67" t="s">
        <v>1232</v>
      </c>
      <c r="J133" s="71" t="str">
        <f>VLOOKUP(H133,[3]Hoja1!A$2:G$445,3,0)</f>
        <v>Lesiones osteomusculares, lesiones osteoarticulares</v>
      </c>
      <c r="K133" s="70" t="s">
        <v>1205</v>
      </c>
      <c r="L133" s="71" t="str">
        <f>VLOOKUP(H133,[3]Hoja1!A$2:G$445,4,0)</f>
        <v>Inspecciones planeadas e inspecciones no planeadas, procedimientos de programas de seguridad y salud en el trabajo</v>
      </c>
      <c r="M133" s="71" t="str">
        <f>VLOOKUP(H133,[3]Hoja1!A$2:G$445,5,0)</f>
        <v>PVE Biomecánico, programa pausas activas, exámenes periódicos, recomendaciones, control de posturas</v>
      </c>
      <c r="N133" s="70">
        <v>2</v>
      </c>
      <c r="O133" s="68">
        <v>2</v>
      </c>
      <c r="P133" s="68">
        <v>25</v>
      </c>
      <c r="Q133" s="68">
        <f t="shared" si="28"/>
        <v>4</v>
      </c>
      <c r="R133" s="68">
        <f t="shared" si="29"/>
        <v>100</v>
      </c>
      <c r="S133" s="67" t="str">
        <f t="shared" si="30"/>
        <v>B-4</v>
      </c>
      <c r="T133" s="69" t="str">
        <f t="shared" si="26"/>
        <v>III</v>
      </c>
      <c r="U133" s="69" t="str">
        <f t="shared" si="31"/>
        <v>Mejorable</v>
      </c>
      <c r="V133" s="189"/>
      <c r="W133" s="71" t="str">
        <f>VLOOKUP(H133,[3]Hoja1!A$2:G$445,6,0)</f>
        <v>Enfermedades del sistema osteomuscular</v>
      </c>
      <c r="X133" s="70"/>
      <c r="Y133" s="70"/>
      <c r="Z133" s="70"/>
      <c r="AA133" s="71"/>
      <c r="AB133" s="71" t="str">
        <f>VLOOKUP(H133,[3]Hoja1!A$2:G$445,7,0)</f>
        <v>Prevención en lesiones osteomusculares, Líderes en pausas activas</v>
      </c>
      <c r="AC133" s="134"/>
      <c r="AD133" s="187"/>
    </row>
    <row r="134" spans="1:30" ht="63.75">
      <c r="A134" s="184"/>
      <c r="B134" s="184"/>
      <c r="C134" s="187"/>
      <c r="D134" s="195"/>
      <c r="E134" s="192"/>
      <c r="F134" s="192"/>
      <c r="G134" s="71" t="str">
        <f>VLOOKUP(H134,[3]Hoja1!A$1:G$445,2,0)</f>
        <v>Atropellamiento, Envestir</v>
      </c>
      <c r="H134" s="67" t="s">
        <v>1187</v>
      </c>
      <c r="I134" s="67" t="s">
        <v>1234</v>
      </c>
      <c r="J134" s="71" t="str">
        <f>VLOOKUP(H134,[3]Hoja1!A$2:G$445,3,0)</f>
        <v>Lesiones, pérdidas materiales, muerte</v>
      </c>
      <c r="K134" s="70" t="s">
        <v>1205</v>
      </c>
      <c r="L134" s="71" t="str">
        <f>VLOOKUP(H134,[3]Hoja1!A$2:G$445,4,0)</f>
        <v>Inspecciones planeadas e inspecciones no planeadas, procedimientos de programas de seguridad y salud en el trabajo</v>
      </c>
      <c r="M134" s="71" t="str">
        <f>VLOOKUP(H134,[3]Hoja1!A$2:G$445,5,0)</f>
        <v>Programa de seguridad vial, señalización</v>
      </c>
      <c r="N134" s="70">
        <v>2</v>
      </c>
      <c r="O134" s="68">
        <v>2</v>
      </c>
      <c r="P134" s="68">
        <v>60</v>
      </c>
      <c r="Q134" s="68">
        <f t="shared" si="28"/>
        <v>4</v>
      </c>
      <c r="R134" s="68">
        <f t="shared" si="29"/>
        <v>240</v>
      </c>
      <c r="S134" s="67" t="str">
        <f t="shared" si="30"/>
        <v>B-4</v>
      </c>
      <c r="T134" s="69" t="str">
        <f t="shared" si="26"/>
        <v>II</v>
      </c>
      <c r="U134" s="69" t="str">
        <f t="shared" si="31"/>
        <v>No Aceptable o Aceptable Con Control Especifico</v>
      </c>
      <c r="V134" s="189"/>
      <c r="W134" s="71" t="str">
        <f>VLOOKUP(H134,[3]Hoja1!A$2:G$445,6,0)</f>
        <v>Muerte</v>
      </c>
      <c r="X134" s="70"/>
      <c r="Y134" s="70"/>
      <c r="Z134" s="70"/>
      <c r="AA134" s="71" t="s">
        <v>1260</v>
      </c>
      <c r="AB134" s="71" t="str">
        <f>VLOOKUP(H134,[3]Hoja1!A$2:G$445,7,0)</f>
        <v>Seguridad vial y manejo defensivo, aseguramiento de áreas de trabajo</v>
      </c>
      <c r="AC134" s="70" t="s">
        <v>1214</v>
      </c>
      <c r="AD134" s="187"/>
    </row>
    <row r="135" spans="1:30" ht="51">
      <c r="A135" s="184"/>
      <c r="B135" s="184"/>
      <c r="C135" s="187"/>
      <c r="D135" s="195"/>
      <c r="E135" s="192"/>
      <c r="F135" s="192"/>
      <c r="G135" s="71" t="str">
        <f>VLOOKUP(H135,[3]Hoja1!A$1:G$445,2,0)</f>
        <v>Inadecuadas conexiones eléctricas-saturación en tomas de energía</v>
      </c>
      <c r="H135" s="67" t="s">
        <v>566</v>
      </c>
      <c r="I135" s="67" t="s">
        <v>1234</v>
      </c>
      <c r="J135" s="71" t="str">
        <f>VLOOKUP(H135,[3]Hoja1!A$2:G$445,3,0)</f>
        <v>Quemaduras, electrocución, muerte</v>
      </c>
      <c r="K135" s="70" t="s">
        <v>1205</v>
      </c>
      <c r="L135" s="71" t="str">
        <f>VLOOKUP(H135,[3]Hoja1!A$2:G$445,4,0)</f>
        <v>Inspecciones planeadas e inspecciones no planeadas, procedimientos de programas de seguridad y salud en el trabajo</v>
      </c>
      <c r="M135" s="71" t="str">
        <f>VLOOKUP(H135,[3]Hoja1!A$2:G$445,5,0)</f>
        <v>E.P.P. Bota dieléctrica, Casco dieléctrico</v>
      </c>
      <c r="N135" s="70">
        <v>2</v>
      </c>
      <c r="O135" s="68">
        <v>1</v>
      </c>
      <c r="P135" s="68">
        <v>100</v>
      </c>
      <c r="Q135" s="68">
        <f t="shared" si="28"/>
        <v>2</v>
      </c>
      <c r="R135" s="68">
        <f t="shared" si="29"/>
        <v>200</v>
      </c>
      <c r="S135" s="67" t="str">
        <f t="shared" si="30"/>
        <v>B-2</v>
      </c>
      <c r="T135" s="69" t="str">
        <f t="shared" si="26"/>
        <v>II</v>
      </c>
      <c r="U135" s="69" t="str">
        <f t="shared" si="31"/>
        <v>No Aceptable o Aceptable Con Control Especifico</v>
      </c>
      <c r="V135" s="189"/>
      <c r="W135" s="71" t="str">
        <f>VLOOKUP(H135,[3]Hoja1!A$2:G$445,6,0)</f>
        <v>Muerte</v>
      </c>
      <c r="X135" s="70"/>
      <c r="Y135" s="70"/>
      <c r="Z135" s="70"/>
      <c r="AA135" s="71"/>
      <c r="AB135" s="71" t="str">
        <f>VLOOKUP(H135,[3]Hoja1!A$2:G$445,7,0)</f>
        <v>Uso y manejo adecuado de E.P.P., actos y condiciones inseguras</v>
      </c>
      <c r="AC135" s="70" t="s">
        <v>32</v>
      </c>
      <c r="AD135" s="187"/>
    </row>
    <row r="136" spans="1:30" ht="63.75">
      <c r="A136" s="184"/>
      <c r="B136" s="184"/>
      <c r="C136" s="187"/>
      <c r="D136" s="195"/>
      <c r="E136" s="192"/>
      <c r="F136" s="192"/>
      <c r="G136" s="71" t="str">
        <f>VLOOKUP(H136,[3]Hoja1!A$1:G$445,2,0)</f>
        <v>Ingreso a pozos, Red de acueducto o excavaciones</v>
      </c>
      <c r="H136" s="67" t="s">
        <v>571</v>
      </c>
      <c r="I136" s="67" t="s">
        <v>1234</v>
      </c>
      <c r="J136" s="71" t="str">
        <f>VLOOKUP(H136,[3]Hoja1!A$2:G$445,3,0)</f>
        <v>Intoxicación, asfixicia, daños vías resiratorias, muerte</v>
      </c>
      <c r="K136" s="70" t="s">
        <v>1205</v>
      </c>
      <c r="L136" s="71" t="str">
        <f>VLOOKUP(H136,[3]Hoja1!A$2:G$445,4,0)</f>
        <v>Inspecciones planeadas e inspecciones no planeadas, procedimientos de programas de seguridad y salud en el trabajo</v>
      </c>
      <c r="M136" s="71" t="str">
        <f>VLOOKUP(H136,[3]Hoja1!A$2:G$445,5,0)</f>
        <v>E.P.P. Colectivos, Tripoide</v>
      </c>
      <c r="N136" s="70">
        <v>2</v>
      </c>
      <c r="O136" s="68">
        <v>2</v>
      </c>
      <c r="P136" s="68">
        <v>100</v>
      </c>
      <c r="Q136" s="68">
        <f t="shared" si="28"/>
        <v>4</v>
      </c>
      <c r="R136" s="68">
        <f t="shared" si="29"/>
        <v>400</v>
      </c>
      <c r="S136" s="67" t="str">
        <f t="shared" si="30"/>
        <v>B-4</v>
      </c>
      <c r="T136" s="69" t="str">
        <f t="shared" si="26"/>
        <v>II</v>
      </c>
      <c r="U136" s="69" t="str">
        <f t="shared" si="31"/>
        <v>No Aceptable o Aceptable Con Control Especifico</v>
      </c>
      <c r="V136" s="189"/>
      <c r="W136" s="71" t="str">
        <f>VLOOKUP(H136,[3]Hoja1!A$2:G$445,6,0)</f>
        <v>Muerte</v>
      </c>
      <c r="X136" s="70"/>
      <c r="Y136" s="70"/>
      <c r="Z136" s="70"/>
      <c r="AA136" s="71"/>
      <c r="AB136" s="71" t="str">
        <f>VLOOKUP(H136,[3]Hoja1!A$2:G$445,7,0)</f>
        <v>Trabajo seguro en espacios confinados y manejo de medidores de gases, diligenciamiento de permisos de trabajos, uso y manejo adecuado de E.P.P.</v>
      </c>
      <c r="AC136" s="70" t="s">
        <v>1261</v>
      </c>
      <c r="AD136" s="187"/>
    </row>
    <row r="137" spans="1:30" ht="63.75">
      <c r="A137" s="184"/>
      <c r="B137" s="184"/>
      <c r="C137" s="187"/>
      <c r="D137" s="195"/>
      <c r="E137" s="192"/>
      <c r="F137" s="192"/>
      <c r="G137" s="71" t="str">
        <f>VLOOKUP(H137,[3]Hoja1!A$1:G$445,2,0)</f>
        <v>Reparación de redes e instalaciones</v>
      </c>
      <c r="H137" s="67" t="s">
        <v>576</v>
      </c>
      <c r="I137" s="67" t="s">
        <v>1234</v>
      </c>
      <c r="J137" s="71" t="str">
        <f>VLOOKUP(H137,[3]Hoja1!A$2:G$445,3,0)</f>
        <v>Atrapamiento, apastamiento, lesiones, fracturas, muerte</v>
      </c>
      <c r="K137" s="70" t="s">
        <v>1205</v>
      </c>
      <c r="L137" s="71" t="str">
        <f>VLOOKUP(H137,[3]Hoja1!A$2:G$445,4,0)</f>
        <v>Inspecciones planeadas e inspecciones no planeadas, procedimientos de programas de seguridad y salud en el trabajo</v>
      </c>
      <c r="M137" s="71" t="str">
        <f>VLOOKUP(H137,[3]Hoja1!A$2:G$445,5,0)</f>
        <v>E.P.P. Colectivos entibados y cajas de entibados</v>
      </c>
      <c r="N137" s="70">
        <v>2</v>
      </c>
      <c r="O137" s="68">
        <v>2</v>
      </c>
      <c r="P137" s="68">
        <v>100</v>
      </c>
      <c r="Q137" s="68">
        <f t="shared" si="28"/>
        <v>4</v>
      </c>
      <c r="R137" s="68">
        <f t="shared" si="29"/>
        <v>400</v>
      </c>
      <c r="S137" s="67" t="str">
        <f t="shared" si="30"/>
        <v>B-4</v>
      </c>
      <c r="T137" s="69" t="str">
        <f t="shared" si="26"/>
        <v>II</v>
      </c>
      <c r="U137" s="69" t="str">
        <f t="shared" si="31"/>
        <v>No Aceptable o Aceptable Con Control Especifico</v>
      </c>
      <c r="V137" s="189"/>
      <c r="W137" s="71" t="str">
        <f>VLOOKUP(H137,[3]Hoja1!A$2:G$445,6,0)</f>
        <v>Muerte</v>
      </c>
      <c r="X137" s="70"/>
      <c r="Y137" s="70"/>
      <c r="Z137" s="70"/>
      <c r="AA137" s="71"/>
      <c r="AB137" s="71" t="str">
        <f>VLOOKUP(H137,[3]Hoja1!A$2:G$445,7,0)</f>
        <v>Prevención en riesgo en excavaciones y manejo de entibados, prevención en roturas de redes de gas antural, diligenciamieto de permisos de trabajo, uso y manejo adecuado de E.P.P.</v>
      </c>
      <c r="AC137" s="70" t="s">
        <v>1262</v>
      </c>
      <c r="AD137" s="187"/>
    </row>
    <row r="138" spans="1:30" ht="38.25">
      <c r="A138" s="184"/>
      <c r="B138" s="184"/>
      <c r="C138" s="187"/>
      <c r="D138" s="195"/>
      <c r="E138" s="192"/>
      <c r="F138" s="192"/>
      <c r="G138" s="71" t="str">
        <f>VLOOKUP(H138,[3]Hoja1!A$1:G$445,2,0)</f>
        <v>Superficies de trabajo irregulares o deslizantes</v>
      </c>
      <c r="H138" s="67" t="s">
        <v>597</v>
      </c>
      <c r="I138" s="67" t="s">
        <v>1234</v>
      </c>
      <c r="J138" s="71" t="str">
        <f>VLOOKUP(H138,[3]Hoja1!A$2:G$445,3,0)</f>
        <v>Caidas del mismo nivel, fracturas, golpe con objetos, caídas de objetos, obstrucción de rutas de evacuación</v>
      </c>
      <c r="K138" s="70" t="s">
        <v>1205</v>
      </c>
      <c r="L138" s="71" t="str">
        <f>VLOOKUP(H138,[3]Hoja1!A$2:G$445,4,0)</f>
        <v>N/A</v>
      </c>
      <c r="M138" s="71" t="str">
        <f>VLOOKUP(H138,[3]Hoja1!A$2:G$445,5,0)</f>
        <v>N/A</v>
      </c>
      <c r="N138" s="70">
        <v>2</v>
      </c>
      <c r="O138" s="68">
        <v>2</v>
      </c>
      <c r="P138" s="68">
        <v>25</v>
      </c>
      <c r="Q138" s="68">
        <f t="shared" si="28"/>
        <v>4</v>
      </c>
      <c r="R138" s="68">
        <f t="shared" si="29"/>
        <v>100</v>
      </c>
      <c r="S138" s="67" t="str">
        <f t="shared" si="30"/>
        <v>B-4</v>
      </c>
      <c r="T138" s="69" t="str">
        <f t="shared" si="26"/>
        <v>III</v>
      </c>
      <c r="U138" s="69" t="str">
        <f t="shared" si="31"/>
        <v>Mejorable</v>
      </c>
      <c r="V138" s="189"/>
      <c r="W138" s="71" t="str">
        <f>VLOOKUP(H138,[3]Hoja1!A$2:G$445,6,0)</f>
        <v>Caídas de distinto nivel</v>
      </c>
      <c r="X138" s="70"/>
      <c r="Y138" s="70"/>
      <c r="Z138" s="70"/>
      <c r="AA138" s="71"/>
      <c r="AB138" s="71" t="str">
        <f>VLOOKUP(H138,[3]Hoja1!A$2:G$445,7,0)</f>
        <v>Pautas Básicas en orden y aseo en el lugar de trabajo, actos y condiciones inseguras</v>
      </c>
      <c r="AC138" s="70" t="s">
        <v>32</v>
      </c>
      <c r="AD138" s="187"/>
    </row>
    <row r="139" spans="1:30" ht="63.75">
      <c r="A139" s="184"/>
      <c r="B139" s="184"/>
      <c r="C139" s="187"/>
      <c r="D139" s="195"/>
      <c r="E139" s="192"/>
      <c r="F139" s="192"/>
      <c r="G139" s="71" t="str">
        <f>VLOOKUP(H139,[3]Hoja1!A$1:G$445,2,0)</f>
        <v>Herramientas Manuales</v>
      </c>
      <c r="H139" s="67" t="s">
        <v>606</v>
      </c>
      <c r="I139" s="67" t="s">
        <v>1234</v>
      </c>
      <c r="J139" s="71" t="str">
        <f>VLOOKUP(H139,[3]Hoja1!A$2:G$445,3,0)</f>
        <v>Quemaduras, contusiones y lesiones</v>
      </c>
      <c r="K139" s="70" t="s">
        <v>1205</v>
      </c>
      <c r="L139" s="71" t="str">
        <f>VLOOKUP(H139,[3]Hoja1!A$2:G$445,4,0)</f>
        <v>Inspecciones planeadas e inspecciones no planeadas, procedimientos de programas de seguridad y salud en el trabajo</v>
      </c>
      <c r="M139" s="71" t="str">
        <f>VLOOKUP(H139,[3]Hoja1!A$2:G$445,5,0)</f>
        <v>E.P.P.</v>
      </c>
      <c r="N139" s="70">
        <v>2</v>
      </c>
      <c r="O139" s="68">
        <v>3</v>
      </c>
      <c r="P139" s="68">
        <v>25</v>
      </c>
      <c r="Q139" s="68">
        <f t="shared" si="28"/>
        <v>6</v>
      </c>
      <c r="R139" s="68">
        <f t="shared" si="29"/>
        <v>150</v>
      </c>
      <c r="S139" s="67" t="str">
        <f t="shared" si="30"/>
        <v>M-6</v>
      </c>
      <c r="T139" s="69" t="str">
        <f t="shared" si="26"/>
        <v>II</v>
      </c>
      <c r="U139" s="69" t="str">
        <f t="shared" si="31"/>
        <v>No Aceptable o Aceptable Con Control Especifico</v>
      </c>
      <c r="V139" s="189"/>
      <c r="W139" s="71" t="str">
        <f>VLOOKUP(H139,[3]Hoja1!A$2:G$445,6,0)</f>
        <v>Amputación</v>
      </c>
      <c r="X139" s="70"/>
      <c r="Y139" s="70"/>
      <c r="Z139" s="70"/>
      <c r="AA139" s="71"/>
      <c r="AB139" s="71" t="str">
        <f>VLOOKUP(H139,[3]Hoja1!A$2:G$445,7,0)</f>
        <v xml:space="preserve">
Uso y manejo adecuado de E.P.P., uso y manejo adecuado de herramientas manuales y/o máqinas y equipos</v>
      </c>
      <c r="AC139" s="134" t="s">
        <v>1263</v>
      </c>
      <c r="AD139" s="187"/>
    </row>
    <row r="140" spans="1:30" ht="51">
      <c r="A140" s="184"/>
      <c r="B140" s="184"/>
      <c r="C140" s="187"/>
      <c r="D140" s="195"/>
      <c r="E140" s="192"/>
      <c r="F140" s="192"/>
      <c r="G140" s="71" t="str">
        <f>VLOOKUP(H140,[3]Hoja1!A$1:G$445,2,0)</f>
        <v>Maquinaria y equipo</v>
      </c>
      <c r="H140" s="67" t="s">
        <v>612</v>
      </c>
      <c r="I140" s="67" t="s">
        <v>1234</v>
      </c>
      <c r="J140" s="71" t="str">
        <f>VLOOKUP(H140,[3]Hoja1!A$2:G$445,3,0)</f>
        <v>Atrapamiento, amputación, aplastamiento, fractura, muerte</v>
      </c>
      <c r="K140" s="70" t="s">
        <v>1205</v>
      </c>
      <c r="L140" s="71" t="str">
        <f>VLOOKUP(H140,[3]Hoja1!A$2:G$445,4,0)</f>
        <v>Inspecciones planeadas e inspecciones no planeadas, procedimientos de programas de seguridad y salud en el trabajo</v>
      </c>
      <c r="M140" s="71" t="str">
        <f>VLOOKUP(H140,[3]Hoja1!A$2:G$445,5,0)</f>
        <v>E.P.P.</v>
      </c>
      <c r="N140" s="70">
        <v>2</v>
      </c>
      <c r="O140" s="68">
        <v>2</v>
      </c>
      <c r="P140" s="68">
        <v>25</v>
      </c>
      <c r="Q140" s="68">
        <f t="shared" si="28"/>
        <v>4</v>
      </c>
      <c r="R140" s="68">
        <f t="shared" si="29"/>
        <v>100</v>
      </c>
      <c r="S140" s="67" t="str">
        <f t="shared" si="30"/>
        <v>B-4</v>
      </c>
      <c r="T140" s="69" t="str">
        <f t="shared" si="26"/>
        <v>III</v>
      </c>
      <c r="U140" s="69" t="str">
        <f t="shared" si="31"/>
        <v>Mejorable</v>
      </c>
      <c r="V140" s="189"/>
      <c r="W140" s="71" t="str">
        <f>VLOOKUP(H140,[3]Hoja1!A$2:G$445,6,0)</f>
        <v>Aplastamiento</v>
      </c>
      <c r="X140" s="70"/>
      <c r="Y140" s="70"/>
      <c r="Z140" s="70"/>
      <c r="AA140" s="71"/>
      <c r="AB140" s="71" t="str">
        <f>VLOOKUP(H140,[3]Hoja1!A$2:G$445,7,0)</f>
        <v>Uso y manejo adecuado de E.P.P., uso y manejo adecuado de herramientas amnuales y/o máquinas y equipos</v>
      </c>
      <c r="AC140" s="134"/>
      <c r="AD140" s="187"/>
    </row>
    <row r="141" spans="1:30" ht="84.75" customHeight="1">
      <c r="A141" s="184"/>
      <c r="B141" s="184"/>
      <c r="C141" s="187"/>
      <c r="D141" s="195"/>
      <c r="E141" s="192"/>
      <c r="F141" s="192"/>
      <c r="G141" s="71" t="str">
        <f>VLOOKUP(H141,[3]Hoja1!A$1:G$445,2,0)</f>
        <v>Atraco, golpiza, atentados y secuestrados</v>
      </c>
      <c r="H141" s="67" t="s">
        <v>57</v>
      </c>
      <c r="I141" s="67" t="s">
        <v>1234</v>
      </c>
      <c r="J141" s="71" t="str">
        <f>VLOOKUP(H141,[3]Hoja1!A$2:G$445,3,0)</f>
        <v>Estrés, golpes, Secuestros</v>
      </c>
      <c r="K141" s="70" t="s">
        <v>1205</v>
      </c>
      <c r="L141" s="71" t="str">
        <f>VLOOKUP(H141,[3]Hoja1!A$2:G$445,4,0)</f>
        <v>Inspecciones planeadas e inspecciones no planeadas, procedimientos de programas de seguridad y salud en el trabajo</v>
      </c>
      <c r="M141" s="71" t="str">
        <f>VLOOKUP(H141,[3]Hoja1!A$2:G$445,5,0)</f>
        <v xml:space="preserve">Uniformes Corporativos, Caquetas corporativas, Carnetización
</v>
      </c>
      <c r="N141" s="70">
        <v>2</v>
      </c>
      <c r="O141" s="68">
        <v>3</v>
      </c>
      <c r="P141" s="68">
        <v>60</v>
      </c>
      <c r="Q141" s="68">
        <f t="shared" si="28"/>
        <v>6</v>
      </c>
      <c r="R141" s="68">
        <f t="shared" si="29"/>
        <v>360</v>
      </c>
      <c r="S141" s="67" t="str">
        <f t="shared" si="30"/>
        <v>M-6</v>
      </c>
      <c r="T141" s="69" t="str">
        <f t="shared" si="26"/>
        <v>II</v>
      </c>
      <c r="U141" s="69" t="str">
        <f t="shared" si="31"/>
        <v>No Aceptable o Aceptable Con Control Especifico</v>
      </c>
      <c r="V141" s="189"/>
      <c r="W141" s="71" t="str">
        <f>VLOOKUP(H141,[3]Hoja1!A$2:G$445,6,0)</f>
        <v>Secuestros</v>
      </c>
      <c r="X141" s="70"/>
      <c r="Y141" s="70"/>
      <c r="Z141" s="70"/>
      <c r="AA141" s="71"/>
      <c r="AB141" s="71" t="str">
        <f>VLOOKUP(H141,[3]Hoja1!A$2:G$445,7,0)</f>
        <v>N/A</v>
      </c>
      <c r="AC141" s="70" t="s">
        <v>1224</v>
      </c>
      <c r="AD141" s="187"/>
    </row>
    <row r="142" spans="1:30" ht="89.25">
      <c r="A142" s="184"/>
      <c r="B142" s="184"/>
      <c r="C142" s="187"/>
      <c r="D142" s="195"/>
      <c r="E142" s="192"/>
      <c r="F142" s="192"/>
      <c r="G142" s="71" t="str">
        <f>VLOOKUP(H142,[3]Hoja1!A$1:G$445,2,0)</f>
        <v>MANTENIMIENTO DE PUENTE GRUAS, LIMPIEZA DE CANALES, MANTENIMIENTO DE INSTALACIONES LOCATIVAS, MANTENIMIENTO Y REPARACIÓN DE POZOS</v>
      </c>
      <c r="H142" s="67" t="s">
        <v>624</v>
      </c>
      <c r="I142" s="67" t="s">
        <v>1234</v>
      </c>
      <c r="J142" s="71" t="str">
        <f>VLOOKUP(H142,[3]Hoja1!A$2:G$445,3,0)</f>
        <v>LESIONES, FRACTURAS, MUERTE</v>
      </c>
      <c r="K142" s="70" t="s">
        <v>1205</v>
      </c>
      <c r="L142" s="71" t="str">
        <f>VLOOKUP(H142,[3]Hoja1!A$2:G$445,4,0)</f>
        <v>Inspecciones planeadas e inspecciones no planeadas, procedimientos de programas de seguridad y salud en el trabajo</v>
      </c>
      <c r="M142" s="71" t="str">
        <f>VLOOKUP(H142,[3]Hoja1!A$2:G$445,5,0)</f>
        <v>EPP</v>
      </c>
      <c r="N142" s="70">
        <v>2</v>
      </c>
      <c r="O142" s="68">
        <v>2</v>
      </c>
      <c r="P142" s="68">
        <v>100</v>
      </c>
      <c r="Q142" s="68">
        <f t="shared" si="28"/>
        <v>4</v>
      </c>
      <c r="R142" s="68">
        <f t="shared" si="29"/>
        <v>400</v>
      </c>
      <c r="S142" s="67" t="str">
        <f t="shared" si="30"/>
        <v>B-4</v>
      </c>
      <c r="T142" s="69" t="str">
        <f t="shared" si="26"/>
        <v>II</v>
      </c>
      <c r="U142" s="69" t="str">
        <f t="shared" si="31"/>
        <v>No Aceptable o Aceptable Con Control Especifico</v>
      </c>
      <c r="V142" s="189"/>
      <c r="W142" s="71" t="str">
        <f>VLOOKUP(H142,[3]Hoja1!A$2:G$445,6,0)</f>
        <v>MUERTE</v>
      </c>
      <c r="X142" s="70"/>
      <c r="Y142" s="70"/>
      <c r="Z142" s="70"/>
      <c r="AA142" s="71"/>
      <c r="AB142" s="71" t="str">
        <f>VLOOKUP(H142,[3]Hoja1!A$2:G$445,7,0)</f>
        <v>CERTIFICACIÓN Y/O ENTRENAMIENTO EN TRABAJO SEGURO EN ALTURAS; DILGENCIAMIENTO DE PERMISO DE TRABAJO; USO Y MANEJO ADECUADO DE E.P.P.; ARME Y DESARME DE ANDAMIOS</v>
      </c>
      <c r="AC142" s="70" t="s">
        <v>32</v>
      </c>
      <c r="AD142" s="187"/>
    </row>
    <row r="143" spans="1:30" ht="51">
      <c r="A143" s="184"/>
      <c r="B143" s="184"/>
      <c r="C143" s="187"/>
      <c r="D143" s="195"/>
      <c r="E143" s="192"/>
      <c r="F143" s="192"/>
      <c r="G143" s="71" t="str">
        <f>VLOOKUP(H143,[3]Hoja1!A$1:G$445,2,0)</f>
        <v>LLUVIAS, GRANIZADA, HELADAS</v>
      </c>
      <c r="H143" s="67" t="s">
        <v>86</v>
      </c>
      <c r="I143" s="67" t="s">
        <v>1235</v>
      </c>
      <c r="J143" s="71" t="str">
        <f>VLOOKUP(H143,[3]Hoja1!A$2:G$445,3,0)</f>
        <v>DERRUMBES, HIPOTERMIA, DAÑO EN INSTALACIONES</v>
      </c>
      <c r="K143" s="70" t="s">
        <v>1205</v>
      </c>
      <c r="L143" s="71" t="str">
        <f>VLOOKUP(H143,[3]Hoja1!A$2:G$445,4,0)</f>
        <v>Inspecciones planeadas e inspecciones no planeadas, procedimientos de programas de seguridad y salud en el trabajo</v>
      </c>
      <c r="M143" s="71" t="str">
        <f>VLOOKUP(H143,[3]Hoja1!A$2:G$445,5,0)</f>
        <v>BRIGADAS DE EMERGENCIAS</v>
      </c>
      <c r="N143" s="70">
        <v>2</v>
      </c>
      <c r="O143" s="68">
        <v>1</v>
      </c>
      <c r="P143" s="68">
        <v>100</v>
      </c>
      <c r="Q143" s="68">
        <f t="shared" si="28"/>
        <v>2</v>
      </c>
      <c r="R143" s="68">
        <f t="shared" si="29"/>
        <v>200</v>
      </c>
      <c r="S143" s="67" t="str">
        <f t="shared" si="30"/>
        <v>B-2</v>
      </c>
      <c r="T143" s="69" t="str">
        <f t="shared" si="26"/>
        <v>II</v>
      </c>
      <c r="U143" s="69" t="str">
        <f t="shared" si="31"/>
        <v>No Aceptable o Aceptable Con Control Especifico</v>
      </c>
      <c r="V143" s="189"/>
      <c r="W143" s="71" t="str">
        <f>VLOOKUP(H143,[3]Hoja1!A$2:G$445,6,0)</f>
        <v>MUERTE</v>
      </c>
      <c r="X143" s="70"/>
      <c r="Y143" s="70"/>
      <c r="Z143" s="70"/>
      <c r="AA143" s="196" t="s">
        <v>1243</v>
      </c>
      <c r="AB143" s="71" t="str">
        <f>VLOOKUP(H143,[3]Hoja1!A$2:G$445,7,0)</f>
        <v>ENTRENAMIENTO DE LA BRIGADA; DIVULGACIÓN DE PLAN DE EMERGENCIA</v>
      </c>
      <c r="AC143" s="134" t="s">
        <v>1264</v>
      </c>
      <c r="AD143" s="187"/>
    </row>
    <row r="144" spans="1:30" ht="51">
      <c r="A144" s="184"/>
      <c r="B144" s="184"/>
      <c r="C144" s="187"/>
      <c r="D144" s="195"/>
      <c r="E144" s="192"/>
      <c r="F144" s="192"/>
      <c r="G144" s="71" t="str">
        <f>VLOOKUP(H144,[3]Hoja1!A$1:G$445,2,0)</f>
        <v>SISMOS, INCENDIOS, INUNDACIONES, TERREMOTOS, VENDAVALES, DERRUMBE</v>
      </c>
      <c r="H144" s="67" t="s">
        <v>62</v>
      </c>
      <c r="I144" s="67" t="s">
        <v>1235</v>
      </c>
      <c r="J144" s="71" t="str">
        <f>VLOOKUP(H144,[3]Hoja1!A$2:G$445,3,0)</f>
        <v>SISMOS, INCENDIOS, INUNDACIONES, TERREMOTOS, VENDAVALES</v>
      </c>
      <c r="K144" s="70" t="s">
        <v>1205</v>
      </c>
      <c r="L144" s="71" t="str">
        <f>VLOOKUP(H144,[3]Hoja1!A$2:G$445,4,0)</f>
        <v>Inspecciones planeadas e inspecciones no planeadas, procedimientos de programas de seguridad y salud en el trabajo</v>
      </c>
      <c r="M144" s="71" t="str">
        <f>VLOOKUP(H144,[3]Hoja1!A$2:G$445,5,0)</f>
        <v>BRIGADAS DE EMERGENCIAS</v>
      </c>
      <c r="N144" s="70">
        <v>2</v>
      </c>
      <c r="O144" s="68">
        <v>1</v>
      </c>
      <c r="P144" s="68">
        <v>100</v>
      </c>
      <c r="Q144" s="68">
        <f t="shared" si="28"/>
        <v>2</v>
      </c>
      <c r="R144" s="68">
        <f t="shared" si="29"/>
        <v>200</v>
      </c>
      <c r="S144" s="67" t="str">
        <f t="shared" si="30"/>
        <v>B-2</v>
      </c>
      <c r="T144" s="69" t="str">
        <f t="shared" si="26"/>
        <v>II</v>
      </c>
      <c r="U144" s="69" t="str">
        <f t="shared" si="31"/>
        <v>No Aceptable o Aceptable Con Control Especifico</v>
      </c>
      <c r="V144" s="189"/>
      <c r="W144" s="71" t="str">
        <f>VLOOKUP(H144,[3]Hoja1!A$2:G$445,6,0)</f>
        <v>MUERTE</v>
      </c>
      <c r="X144" s="70"/>
      <c r="Y144" s="70"/>
      <c r="Z144" s="70"/>
      <c r="AA144" s="197"/>
      <c r="AB144" s="71" t="str">
        <f>VLOOKUP(H144,[3]Hoja1!A$2:G$445,7,0)</f>
        <v>ENTRENAMIENTO DE LA BRIGADA; DIVULGACIÓN DE PLAN DE EMERGENCIA</v>
      </c>
      <c r="AC144" s="134"/>
      <c r="AD144" s="187"/>
    </row>
    <row r="145" spans="1:30" ht="85.5" customHeight="1">
      <c r="A145" s="184"/>
      <c r="B145" s="184"/>
      <c r="C145" s="187"/>
      <c r="D145" s="195"/>
      <c r="E145" s="192"/>
      <c r="F145" s="192"/>
      <c r="G145" s="71" t="str">
        <f>VLOOKUP(H145,[3]Hoja1!A$1:G$445,2,0)</f>
        <v>Posturas forzadas, aplicación de fuerzas en movimientos</v>
      </c>
      <c r="H145" s="67" t="s">
        <v>1011</v>
      </c>
      <c r="I145" s="67" t="s">
        <v>1232</v>
      </c>
      <c r="J145" s="71" t="str">
        <f>VLOOKUP(H145,[3]Hoja1!A$2:G$445,3,0)</f>
        <v>Trastornos de disco lumbar y otros, con radiculopatía</v>
      </c>
      <c r="K145" s="70" t="s">
        <v>1205</v>
      </c>
      <c r="L145" s="71" t="str">
        <f>VLOOKUP(H145,[3]Hoja1!A$2:G$445,4,0)</f>
        <v/>
      </c>
      <c r="M145" s="71" t="str">
        <f>VLOOKUP(H145,[3]Hoja1!A$2:G$445,5,0)</f>
        <v/>
      </c>
      <c r="N145" s="70">
        <v>2</v>
      </c>
      <c r="O145" s="68">
        <v>1</v>
      </c>
      <c r="P145" s="68">
        <v>10</v>
      </c>
      <c r="Q145" s="68">
        <f t="shared" ref="Q145:Q148" si="32">N145*O145</f>
        <v>2</v>
      </c>
      <c r="R145" s="68">
        <f t="shared" ref="R145:R148" si="33">P145*Q145</f>
        <v>20</v>
      </c>
      <c r="S145" s="67" t="str">
        <f t="shared" ref="S145:S148" si="34">IF(Q145=40,"MA-40",IF(Q145=30,"MA-30",IF(Q145=20,"A-20",IF(Q145=10,"A-10",IF(Q145=24,"MA-24",IF(Q145=18,"A-18",IF(Q145=12,"A-12",IF(Q145=6,"M-6",IF(Q145=8,"M-8",IF(Q145=6,"M-6",IF(Q145=4,"B-4",IF(Q145=2,"B-2",))))))))))))</f>
        <v>B-2</v>
      </c>
      <c r="T145" s="69" t="str">
        <f t="shared" ref="T145:T208" si="35">IF(R145&lt;=20,"IV",IF(R145&lt;=120,"III",IF(R145&lt;=500,"II",IF(R145&lt;=4000,"I"))))</f>
        <v>IV</v>
      </c>
      <c r="U145" s="69" t="str">
        <f t="shared" ref="U145:U148" si="36">IF(T145=0,"",IF(T145="IV","Aceptable",IF(T145="III","Mejorable",IF(T145="II","No Aceptable o Aceptable Con Control Especifico",IF(T145="I","No Aceptable","")))))</f>
        <v>Aceptable</v>
      </c>
      <c r="V145" s="189"/>
      <c r="W145" s="71" t="str">
        <f>VLOOKUP(H145,[3]Hoja1!A$2:G$445,6,0)</f>
        <v>Trastornos de disco lumbar y otros, con radiculopatía</v>
      </c>
      <c r="X145" s="70"/>
      <c r="Y145" s="70"/>
      <c r="Z145" s="70"/>
      <c r="AA145" s="105" t="s">
        <v>1271</v>
      </c>
      <c r="AB145" s="71" t="str">
        <f>VLOOKUP(H145,[3]Hoja1!A$2:G$445,7,0)</f>
        <v/>
      </c>
      <c r="AC145" s="70"/>
      <c r="AD145" s="187"/>
    </row>
    <row r="146" spans="1:30" ht="89.25" customHeight="1">
      <c r="A146" s="184"/>
      <c r="B146" s="184"/>
      <c r="C146" s="187"/>
      <c r="D146" s="195"/>
      <c r="E146" s="192"/>
      <c r="F146" s="192"/>
      <c r="G146" s="71" t="str">
        <f>VLOOKUP(H146,[3]Hoja1!A$1:G$445,2,0)</f>
        <v>Polvos organicos</v>
      </c>
      <c r="H146" s="67" t="s">
        <v>653</v>
      </c>
      <c r="I146" s="67" t="s">
        <v>1230</v>
      </c>
      <c r="J146" s="71" t="str">
        <f>VLOOKUP(H146,[3]Hoja1!A$2:G$445,3,0)</f>
        <v>Asma</v>
      </c>
      <c r="K146" s="70" t="s">
        <v>1205</v>
      </c>
      <c r="L146" s="71" t="str">
        <f>VLOOKUP(H146,[3]Hoja1!A$2:G$445,4,0)</f>
        <v/>
      </c>
      <c r="M146" s="71" t="str">
        <f>VLOOKUP(H146,[3]Hoja1!A$2:G$445,5,0)</f>
        <v/>
      </c>
      <c r="N146" s="70">
        <v>2</v>
      </c>
      <c r="O146" s="68">
        <v>1</v>
      </c>
      <c r="P146" s="68">
        <v>60</v>
      </c>
      <c r="Q146" s="68">
        <f t="shared" si="32"/>
        <v>2</v>
      </c>
      <c r="R146" s="68">
        <f t="shared" si="33"/>
        <v>120</v>
      </c>
      <c r="S146" s="67" t="str">
        <f t="shared" si="34"/>
        <v>B-2</v>
      </c>
      <c r="T146" s="69" t="str">
        <f t="shared" si="35"/>
        <v>III</v>
      </c>
      <c r="U146" s="69" t="str">
        <f t="shared" si="36"/>
        <v>Mejorable</v>
      </c>
      <c r="V146" s="189"/>
      <c r="W146" s="71" t="str">
        <f>VLOOKUP(H146,[3]Hoja1!A$2:G$445,6,0)</f>
        <v>Asma</v>
      </c>
      <c r="X146" s="70"/>
      <c r="Y146" s="70"/>
      <c r="Z146" s="70"/>
      <c r="AA146" s="105" t="s">
        <v>1274</v>
      </c>
      <c r="AB146" s="71" t="str">
        <f>VLOOKUP(H146,[3]Hoja1!A$2:G$445,7,0)</f>
        <v/>
      </c>
      <c r="AC146" s="70"/>
      <c r="AD146" s="187"/>
    </row>
    <row r="147" spans="1:30" ht="40.5" customHeight="1">
      <c r="A147" s="184"/>
      <c r="B147" s="184"/>
      <c r="C147" s="187"/>
      <c r="D147" s="195"/>
      <c r="E147" s="192"/>
      <c r="F147" s="192"/>
      <c r="G147" s="71" t="str">
        <f>VLOOKUP(H147,[3]Hoja1!A$1:G$445,2,0)</f>
        <v>Posturas forzadas, manejo de cargas y movimientos repetitivos</v>
      </c>
      <c r="H147" s="67" t="s">
        <v>981</v>
      </c>
      <c r="I147" s="67" t="s">
        <v>1232</v>
      </c>
      <c r="J147" s="71" t="str">
        <f>VLOOKUP(H147,[3]Hoja1!A$2:G$445,3,0)</f>
        <v>Bursitis de la mano</v>
      </c>
      <c r="K147" s="70" t="s">
        <v>1205</v>
      </c>
      <c r="L147" s="71" t="str">
        <f>VLOOKUP(H147,[3]Hoja1!A$2:G$445,4,0)</f>
        <v/>
      </c>
      <c r="M147" s="71" t="str">
        <f>VLOOKUP(H147,[3]Hoja1!A$2:G$445,5,0)</f>
        <v/>
      </c>
      <c r="N147" s="70">
        <v>2</v>
      </c>
      <c r="O147" s="68">
        <v>1</v>
      </c>
      <c r="P147" s="68">
        <v>10</v>
      </c>
      <c r="Q147" s="68">
        <f t="shared" si="32"/>
        <v>2</v>
      </c>
      <c r="R147" s="68">
        <f t="shared" si="33"/>
        <v>20</v>
      </c>
      <c r="S147" s="67" t="str">
        <f t="shared" si="34"/>
        <v>B-2</v>
      </c>
      <c r="T147" s="69" t="str">
        <f t="shared" si="35"/>
        <v>IV</v>
      </c>
      <c r="U147" s="69" t="str">
        <f t="shared" si="36"/>
        <v>Aceptable</v>
      </c>
      <c r="V147" s="189"/>
      <c r="W147" s="71" t="str">
        <f>VLOOKUP(H147,[3]Hoja1!A$2:G$445,6,0)</f>
        <v>Bursitis de la mano</v>
      </c>
      <c r="X147" s="70"/>
      <c r="Y147" s="70"/>
      <c r="Z147" s="70"/>
      <c r="AA147" s="196" t="s">
        <v>1271</v>
      </c>
      <c r="AB147" s="71" t="str">
        <f>VLOOKUP(H147,[3]Hoja1!A$2:G$445,7,0)</f>
        <v/>
      </c>
      <c r="AC147" s="134"/>
      <c r="AD147" s="187"/>
    </row>
    <row r="148" spans="1:30" ht="40.5" customHeight="1" thickBot="1">
      <c r="A148" s="184"/>
      <c r="B148" s="184"/>
      <c r="C148" s="187"/>
      <c r="D148" s="195"/>
      <c r="E148" s="192"/>
      <c r="F148" s="193"/>
      <c r="G148" s="71" t="str">
        <f>VLOOKUP(H148,[3]Hoja1!A$1:G$445,2,0)</f>
        <v>Posturas forzadas, manejo de cargas y movimientos repetitivos</v>
      </c>
      <c r="H148" s="67" t="s">
        <v>991</v>
      </c>
      <c r="I148" s="67" t="s">
        <v>1232</v>
      </c>
      <c r="J148" s="71" t="str">
        <f>VLOOKUP(H148,[3]Hoja1!A$2:G$445,3,0)</f>
        <v>Síndrome de manguito rotador o síndrome de supraespinoso</v>
      </c>
      <c r="K148" s="70" t="s">
        <v>1205</v>
      </c>
      <c r="L148" s="71" t="str">
        <f>VLOOKUP(H148,[3]Hoja1!A$2:G$445,4,0)</f>
        <v/>
      </c>
      <c r="M148" s="71" t="str">
        <f>VLOOKUP(H148,[3]Hoja1!A$2:G$445,5,0)</f>
        <v/>
      </c>
      <c r="N148" s="70">
        <v>2</v>
      </c>
      <c r="O148" s="68">
        <v>1</v>
      </c>
      <c r="P148" s="68">
        <v>10</v>
      </c>
      <c r="Q148" s="68">
        <f t="shared" si="32"/>
        <v>2</v>
      </c>
      <c r="R148" s="68">
        <f t="shared" si="33"/>
        <v>20</v>
      </c>
      <c r="S148" s="67" t="str">
        <f t="shared" si="34"/>
        <v>B-2</v>
      </c>
      <c r="T148" s="69" t="str">
        <f t="shared" si="35"/>
        <v>IV</v>
      </c>
      <c r="U148" s="69" t="str">
        <f t="shared" si="36"/>
        <v>Aceptable</v>
      </c>
      <c r="V148" s="182"/>
      <c r="W148" s="71" t="str">
        <f>VLOOKUP(H148,[3]Hoja1!A$2:G$445,6,0)</f>
        <v>Síndrome de manguito rotador o síndrome de supraespinoso</v>
      </c>
      <c r="X148" s="70"/>
      <c r="Y148" s="70"/>
      <c r="Z148" s="70"/>
      <c r="AA148" s="197"/>
      <c r="AB148" s="71" t="str">
        <f>VLOOKUP(H148,[3]Hoja1!A$2:G$445,7,0)</f>
        <v/>
      </c>
      <c r="AC148" s="134"/>
      <c r="AD148" s="197"/>
    </row>
    <row r="149" spans="1:30" ht="39" thickBot="1">
      <c r="A149" s="184"/>
      <c r="B149" s="184"/>
      <c r="C149" s="153" t="str">
        <f>VLOOKUP(E149,[3]Hoja2!A$2:C$82,2,0)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149" s="154" t="str">
        <f>VLOOKUP(E149,[3]Hoja2!A$2:C$82,3,0)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149" s="155" t="s">
        <v>1035</v>
      </c>
      <c r="F149" s="155" t="s">
        <v>1222</v>
      </c>
      <c r="G149" s="80" t="str">
        <f>VLOOKUP(H149,[3]Hoja1!A$1:G$445,2,0)</f>
        <v>Fluidos y Excrementos</v>
      </c>
      <c r="H149" s="35" t="s">
        <v>98</v>
      </c>
      <c r="I149" s="113" t="s">
        <v>1230</v>
      </c>
      <c r="J149" s="80" t="str">
        <f>VLOOKUP(H149,[3]Hoja1!A$2:G$445,3,0)</f>
        <v>Enfermedades Infectocontagiosas</v>
      </c>
      <c r="K149" s="79" t="s">
        <v>1205</v>
      </c>
      <c r="L149" s="80" t="str">
        <f>VLOOKUP(H149,[3]Hoja1!A$2:G$445,4,0)</f>
        <v>N/A</v>
      </c>
      <c r="M149" s="80" t="str">
        <f>VLOOKUP(H149,[3]Hoja1!A$2:G$445,5,0)</f>
        <v>N/A</v>
      </c>
      <c r="N149" s="79">
        <v>2</v>
      </c>
      <c r="O149" s="77">
        <v>3</v>
      </c>
      <c r="P149" s="77">
        <v>10</v>
      </c>
      <c r="Q149" s="77">
        <f>N149*O149</f>
        <v>6</v>
      </c>
      <c r="R149" s="77">
        <f>P149*Q149</f>
        <v>60</v>
      </c>
      <c r="S149" s="35" t="str">
        <f>IF(Q149=40,"MA-40",IF(Q149=30,"MA-30",IF(Q149=20,"A-20",IF(Q149=10,"A-10",IF(Q149=24,"MA-24",IF(Q149=18,"A-18",IF(Q149=12,"A-12",IF(Q149=6,"M-6",IF(Q149=8,"M-8",IF(Q149=6,"M-6",IF(Q149=4,"B-4",IF(Q149=2,"B-2",))))))))))))</f>
        <v>M-6</v>
      </c>
      <c r="T149" s="78" t="str">
        <f t="shared" si="35"/>
        <v>III</v>
      </c>
      <c r="U149" s="78" t="str">
        <f>IF(T149=0,"",IF(T149="IV","Aceptable",IF(T149="III","Mejorable",IF(T149="II","No Aceptable o Aceptable Con Control Especifico",IF(T149="I","No Aceptable","")))))</f>
        <v>Mejorable</v>
      </c>
      <c r="V149" s="190">
        <v>3</v>
      </c>
      <c r="W149" s="80" t="str">
        <f>VLOOKUP(H149,[3]Hoja1!A$2:G$445,6,0)</f>
        <v>Posibles enfermedades</v>
      </c>
      <c r="X149" s="79"/>
      <c r="Y149" s="79"/>
      <c r="Z149" s="79"/>
      <c r="AA149" s="80"/>
      <c r="AB149" s="80" t="str">
        <f>VLOOKUP(H149,[3]Hoja1!A$2:G$445,7,0)</f>
        <v xml:space="preserve">Riesgo Biológico, Autocuidado y/o Uso y manejo adecuado de E.P.P.
</v>
      </c>
      <c r="AC149" s="148" t="s">
        <v>1252</v>
      </c>
      <c r="AD149" s="140" t="s">
        <v>1207</v>
      </c>
    </row>
    <row r="150" spans="1:30" ht="39" thickBot="1">
      <c r="A150" s="184"/>
      <c r="B150" s="184"/>
      <c r="C150" s="153"/>
      <c r="D150" s="154"/>
      <c r="E150" s="155"/>
      <c r="F150" s="155"/>
      <c r="G150" s="84" t="str">
        <f>VLOOKUP(H150,[3]Hoja1!A$1:G$445,2,0)</f>
        <v>Modeduras</v>
      </c>
      <c r="H150" s="36" t="s">
        <v>79</v>
      </c>
      <c r="I150" s="36" t="s">
        <v>1230</v>
      </c>
      <c r="J150" s="84" t="str">
        <f>VLOOKUP(H150,[3]Hoja1!A$2:G$445,3,0)</f>
        <v>Lesiones, tejidos, muerte, enfermedades infectocontagiosas</v>
      </c>
      <c r="K150" s="82" t="s">
        <v>1205</v>
      </c>
      <c r="L150" s="84" t="str">
        <f>VLOOKUP(H150,[3]Hoja1!A$2:G$445,4,0)</f>
        <v>N/A</v>
      </c>
      <c r="M150" s="84" t="str">
        <f>VLOOKUP(H150,[3]Hoja1!A$2:G$445,5,0)</f>
        <v>N/A</v>
      </c>
      <c r="N150" s="82">
        <v>2</v>
      </c>
      <c r="O150" s="17">
        <v>2</v>
      </c>
      <c r="P150" s="17">
        <v>25</v>
      </c>
      <c r="Q150" s="17">
        <f t="shared" ref="Q150:Q178" si="37">N150*O150</f>
        <v>4</v>
      </c>
      <c r="R150" s="17">
        <f t="shared" ref="R150:R178" si="38">P150*Q150</f>
        <v>100</v>
      </c>
      <c r="S150" s="36" t="str">
        <f t="shared" ref="S150:S178" si="39">IF(Q150=40,"MA-40",IF(Q150=30,"MA-30",IF(Q150=20,"A-20",IF(Q150=10,"A-10",IF(Q150=24,"MA-24",IF(Q150=18,"A-18",IF(Q150=12,"A-12",IF(Q150=6,"M-6",IF(Q150=8,"M-8",IF(Q150=6,"M-6",IF(Q150=4,"B-4",IF(Q150=2,"B-2",))))))))))))</f>
        <v>B-4</v>
      </c>
      <c r="T150" s="81" t="str">
        <f t="shared" si="35"/>
        <v>III</v>
      </c>
      <c r="U150" s="81" t="str">
        <f t="shared" ref="U150:U178" si="40">IF(T150=0,"",IF(T150="IV","Aceptable",IF(T150="III","Mejorable",IF(T150="II","No Aceptable o Aceptable Con Control Especifico",IF(T150="I","No Aceptable","")))))</f>
        <v>Mejorable</v>
      </c>
      <c r="V150" s="139"/>
      <c r="W150" s="84" t="str">
        <f>VLOOKUP(H150,[3]Hoja1!A$2:G$445,6,0)</f>
        <v>Posibles enfermedades</v>
      </c>
      <c r="X150" s="82"/>
      <c r="Y150" s="82"/>
      <c r="Z150" s="82"/>
      <c r="AA150" s="84"/>
      <c r="AB150" s="84" t="str">
        <f>VLOOKUP(H150,[3]Hoja1!A$2:G$445,7,0)</f>
        <v xml:space="preserve">Riesgo Biológico, Autocuidado y/o Uso y manejo adecuado de E.P.P.
</v>
      </c>
      <c r="AC150" s="149"/>
      <c r="AD150" s="126"/>
    </row>
    <row r="151" spans="1:30" ht="39" thickBot="1">
      <c r="A151" s="184"/>
      <c r="B151" s="184"/>
      <c r="C151" s="153"/>
      <c r="D151" s="154"/>
      <c r="E151" s="155"/>
      <c r="F151" s="155"/>
      <c r="G151" s="84" t="str">
        <f>VLOOKUP(H151,[3]Hoja1!A$1:G$445,2,0)</f>
        <v>Parásitos</v>
      </c>
      <c r="H151" s="36" t="s">
        <v>105</v>
      </c>
      <c r="I151" s="36" t="s">
        <v>1230</v>
      </c>
      <c r="J151" s="84" t="str">
        <f>VLOOKUP(H151,[3]Hoja1!A$2:G$445,3,0)</f>
        <v>Lesiones, infecciones parasitarias</v>
      </c>
      <c r="K151" s="82" t="s">
        <v>1205</v>
      </c>
      <c r="L151" s="84" t="str">
        <f>VLOOKUP(H151,[3]Hoja1!A$2:G$445,4,0)</f>
        <v>N/A</v>
      </c>
      <c r="M151" s="84" t="str">
        <f>VLOOKUP(H151,[3]Hoja1!A$2:G$445,5,0)</f>
        <v>N/A</v>
      </c>
      <c r="N151" s="82">
        <v>2</v>
      </c>
      <c r="O151" s="17">
        <v>1</v>
      </c>
      <c r="P151" s="17">
        <v>25</v>
      </c>
      <c r="Q151" s="17">
        <f t="shared" si="37"/>
        <v>2</v>
      </c>
      <c r="R151" s="17">
        <f t="shared" si="38"/>
        <v>50</v>
      </c>
      <c r="S151" s="36" t="str">
        <f t="shared" si="39"/>
        <v>B-2</v>
      </c>
      <c r="T151" s="81" t="str">
        <f t="shared" si="35"/>
        <v>III</v>
      </c>
      <c r="U151" s="81" t="str">
        <f t="shared" si="40"/>
        <v>Mejorable</v>
      </c>
      <c r="V151" s="139"/>
      <c r="W151" s="84" t="str">
        <f>VLOOKUP(H151,[3]Hoja1!A$2:G$445,6,0)</f>
        <v>Enfermedades Parasitarias</v>
      </c>
      <c r="X151" s="82"/>
      <c r="Y151" s="82"/>
      <c r="Z151" s="82"/>
      <c r="AA151" s="84"/>
      <c r="AB151" s="84" t="str">
        <f>VLOOKUP(H151,[3]Hoja1!A$2:G$445,7,0)</f>
        <v xml:space="preserve">Riesgo Biológico, Autocuidado y/o Uso y manejo adecuado de E.P.P.
</v>
      </c>
      <c r="AC151" s="149"/>
      <c r="AD151" s="126"/>
    </row>
    <row r="152" spans="1:30" ht="51.75" thickBot="1">
      <c r="A152" s="184"/>
      <c r="B152" s="184"/>
      <c r="C152" s="153"/>
      <c r="D152" s="154"/>
      <c r="E152" s="155"/>
      <c r="F152" s="155"/>
      <c r="G152" s="84" t="str">
        <f>VLOOKUP(H152,[3]Hoja1!A$1:G$445,2,0)</f>
        <v>Bacteria</v>
      </c>
      <c r="H152" s="36" t="s">
        <v>108</v>
      </c>
      <c r="I152" s="36" t="s">
        <v>1230</v>
      </c>
      <c r="J152" s="84" t="str">
        <f>VLOOKUP(H152,[3]Hoja1!A$2:G$445,3,0)</f>
        <v>Infecciones producidas por Bacterianas</v>
      </c>
      <c r="K152" s="82" t="s">
        <v>1205</v>
      </c>
      <c r="L152" s="84" t="str">
        <f>VLOOKUP(H152,[3]Hoja1!A$2:G$445,4,0)</f>
        <v>Inspecciones planeadas e inspecciones no planeadas, procedimientos de programas de seguridad y salud en el trabajo</v>
      </c>
      <c r="M152" s="84" t="str">
        <f>VLOOKUP(H152,[3]Hoja1!A$2:G$445,5,0)</f>
        <v>Programa de vacunación, bota pantalon, overol, guantes, tapabocas, mascarillas con filtos</v>
      </c>
      <c r="N152" s="82">
        <v>2</v>
      </c>
      <c r="O152" s="17">
        <v>3</v>
      </c>
      <c r="P152" s="17">
        <v>10</v>
      </c>
      <c r="Q152" s="17">
        <f t="shared" si="37"/>
        <v>6</v>
      </c>
      <c r="R152" s="17">
        <f t="shared" si="38"/>
        <v>60</v>
      </c>
      <c r="S152" s="36" t="str">
        <f t="shared" si="39"/>
        <v>M-6</v>
      </c>
      <c r="T152" s="81" t="str">
        <f t="shared" si="35"/>
        <v>III</v>
      </c>
      <c r="U152" s="81" t="str">
        <f t="shared" si="40"/>
        <v>Mejorable</v>
      </c>
      <c r="V152" s="139"/>
      <c r="W152" s="84" t="str">
        <f>VLOOKUP(H152,[3]Hoja1!A$2:G$445,6,0)</f>
        <v xml:space="preserve">Enfermedades Infectocontagiosas
</v>
      </c>
      <c r="X152" s="82"/>
      <c r="Y152" s="82"/>
      <c r="Z152" s="82"/>
      <c r="AA152" s="84"/>
      <c r="AB152" s="84" t="str">
        <f>VLOOKUP(H152,[3]Hoja1!A$2:G$445,7,0)</f>
        <v xml:space="preserve">Riesgo Biológico, Autocuidado y/o Uso y manejo adecuado de E.P.P.
</v>
      </c>
      <c r="AC152" s="149"/>
      <c r="AD152" s="126"/>
    </row>
    <row r="153" spans="1:30" ht="51.75" thickBot="1">
      <c r="A153" s="184"/>
      <c r="B153" s="184"/>
      <c r="C153" s="153"/>
      <c r="D153" s="154"/>
      <c r="E153" s="155"/>
      <c r="F153" s="155"/>
      <c r="G153" s="84" t="str">
        <f>VLOOKUP(H153,[3]Hoja1!A$1:G$445,2,0)</f>
        <v>Hongos</v>
      </c>
      <c r="H153" s="36" t="s">
        <v>117</v>
      </c>
      <c r="I153" s="36" t="s">
        <v>1230</v>
      </c>
      <c r="J153" s="84" t="str">
        <f>VLOOKUP(H153,[3]Hoja1!A$2:G$445,3,0)</f>
        <v>Micosis</v>
      </c>
      <c r="K153" s="82" t="s">
        <v>1205</v>
      </c>
      <c r="L153" s="84" t="str">
        <f>VLOOKUP(H153,[3]Hoja1!A$2:G$445,4,0)</f>
        <v>Inspecciones planeadas e inspecciones no planeadas, procedimientos de programas de seguridad y salud en el trabajo</v>
      </c>
      <c r="M153" s="84" t="str">
        <f>VLOOKUP(H153,[3]Hoja1!A$2:G$445,5,0)</f>
        <v>Programa de vacunación, éxamenes periódicos</v>
      </c>
      <c r="N153" s="82">
        <v>2</v>
      </c>
      <c r="O153" s="17">
        <v>2</v>
      </c>
      <c r="P153" s="17">
        <v>25</v>
      </c>
      <c r="Q153" s="17">
        <f t="shared" si="37"/>
        <v>4</v>
      </c>
      <c r="R153" s="17">
        <f t="shared" si="38"/>
        <v>100</v>
      </c>
      <c r="S153" s="36" t="str">
        <f t="shared" si="39"/>
        <v>B-4</v>
      </c>
      <c r="T153" s="81" t="str">
        <f t="shared" si="35"/>
        <v>III</v>
      </c>
      <c r="U153" s="81" t="str">
        <f t="shared" si="40"/>
        <v>Mejorable</v>
      </c>
      <c r="V153" s="139"/>
      <c r="W153" s="84" t="str">
        <f>VLOOKUP(H153,[3]Hoja1!A$2:G$445,6,0)</f>
        <v>Micosis</v>
      </c>
      <c r="X153" s="82"/>
      <c r="Y153" s="82"/>
      <c r="Z153" s="82"/>
      <c r="AA153" s="84"/>
      <c r="AB153" s="84" t="str">
        <f>VLOOKUP(H153,[3]Hoja1!A$2:G$445,7,0)</f>
        <v xml:space="preserve">Riesgo Biológico, Autocuidado y/o Uso y manejo adecuado de E.P.P.
</v>
      </c>
      <c r="AC153" s="149"/>
      <c r="AD153" s="126"/>
    </row>
    <row r="154" spans="1:30" ht="51.75" thickBot="1">
      <c r="A154" s="184"/>
      <c r="B154" s="184"/>
      <c r="C154" s="153"/>
      <c r="D154" s="154"/>
      <c r="E154" s="155"/>
      <c r="F154" s="155"/>
      <c r="G154" s="84" t="str">
        <f>VLOOKUP(H154,[3]Hoja1!A$1:G$445,2,0)</f>
        <v>Virus</v>
      </c>
      <c r="H154" s="36" t="s">
        <v>120</v>
      </c>
      <c r="I154" s="36" t="s">
        <v>1230</v>
      </c>
      <c r="J154" s="84" t="str">
        <f>VLOOKUP(H154,[3]Hoja1!A$2:G$445,3,0)</f>
        <v>Infecciones Virales</v>
      </c>
      <c r="K154" s="82" t="s">
        <v>1205</v>
      </c>
      <c r="L154" s="84" t="str">
        <f>VLOOKUP(H154,[3]Hoja1!A$2:G$445,4,0)</f>
        <v>Inspecciones planeadas e inspecciones no planeadas, procedimientos de programas de seguridad y salud en el trabajo</v>
      </c>
      <c r="M154" s="84" t="str">
        <f>VLOOKUP(H154,[3]Hoja1!A$2:G$445,5,0)</f>
        <v>Programa de vacunación, bota pantalon, overol, guantes, tapabocas, mascarillas con filtos</v>
      </c>
      <c r="N154" s="82">
        <v>2</v>
      </c>
      <c r="O154" s="17">
        <v>2</v>
      </c>
      <c r="P154" s="17">
        <v>10</v>
      </c>
      <c r="Q154" s="17">
        <f t="shared" si="37"/>
        <v>4</v>
      </c>
      <c r="R154" s="17">
        <f t="shared" si="38"/>
        <v>40</v>
      </c>
      <c r="S154" s="36" t="str">
        <f t="shared" si="39"/>
        <v>B-4</v>
      </c>
      <c r="T154" s="81" t="str">
        <f t="shared" si="35"/>
        <v>III</v>
      </c>
      <c r="U154" s="81" t="str">
        <f t="shared" si="40"/>
        <v>Mejorable</v>
      </c>
      <c r="V154" s="139"/>
      <c r="W154" s="84" t="str">
        <f>VLOOKUP(H154,[3]Hoja1!A$2:G$445,6,0)</f>
        <v xml:space="preserve">Enfermedades Infectocontagiosas
</v>
      </c>
      <c r="X154" s="82"/>
      <c r="Y154" s="82"/>
      <c r="Z154" s="82"/>
      <c r="AA154" s="84"/>
      <c r="AB154" s="84" t="str">
        <f>VLOOKUP(H154,[3]Hoja1!A$2:G$445,7,0)</f>
        <v xml:space="preserve">Riesgo Biológico, Autocuidado y/o Uso y manejo adecuado de E.P.P.
</v>
      </c>
      <c r="AC154" s="149"/>
      <c r="AD154" s="126"/>
    </row>
    <row r="155" spans="1:30" ht="51.75" thickBot="1">
      <c r="A155" s="184"/>
      <c r="B155" s="184"/>
      <c r="C155" s="153"/>
      <c r="D155" s="154"/>
      <c r="E155" s="155"/>
      <c r="F155" s="155"/>
      <c r="G155" s="84" t="str">
        <f>VLOOKUP(H155,[3]Hoja1!A$1:G$445,2,0)</f>
        <v>AUSENCIA O EXCESO DE LUZ EN UN AMBIENTE</v>
      </c>
      <c r="H155" s="36" t="s">
        <v>155</v>
      </c>
      <c r="I155" s="36" t="s">
        <v>1237</v>
      </c>
      <c r="J155" s="84" t="str">
        <f>VLOOKUP(H155,[3]Hoja1!A$2:G$445,3,0)</f>
        <v>DISMINUCIÓN AGUDEZA VISUAL, CANSANCIO VISUAL</v>
      </c>
      <c r="K155" s="82" t="s">
        <v>1205</v>
      </c>
      <c r="L155" s="84" t="str">
        <f>VLOOKUP(H155,[3]Hoja1!A$2:G$445,4,0)</f>
        <v>Inspecciones planeadas e inspecciones no planeadas, procedimientos de programas de seguridad y salud en el trabajo</v>
      </c>
      <c r="M155" s="84" t="str">
        <f>VLOOKUP(H155,[3]Hoja1!A$2:G$445,5,0)</f>
        <v>N/A</v>
      </c>
      <c r="N155" s="82">
        <v>2</v>
      </c>
      <c r="O155" s="17">
        <v>2</v>
      </c>
      <c r="P155" s="17">
        <v>10</v>
      </c>
      <c r="Q155" s="17">
        <f t="shared" si="37"/>
        <v>4</v>
      </c>
      <c r="R155" s="17">
        <f t="shared" si="38"/>
        <v>40</v>
      </c>
      <c r="S155" s="36" t="str">
        <f t="shared" si="39"/>
        <v>B-4</v>
      </c>
      <c r="T155" s="81" t="str">
        <f t="shared" si="35"/>
        <v>III</v>
      </c>
      <c r="U155" s="81" t="str">
        <f t="shared" si="40"/>
        <v>Mejorable</v>
      </c>
      <c r="V155" s="139"/>
      <c r="W155" s="84" t="str">
        <f>VLOOKUP(H155,[3]Hoja1!A$2:G$445,6,0)</f>
        <v>DISMINUCIÓN AGUDEZA VISUAL</v>
      </c>
      <c r="X155" s="82"/>
      <c r="Y155" s="82"/>
      <c r="Z155" s="82"/>
      <c r="AA155" s="84" t="s">
        <v>1253</v>
      </c>
      <c r="AB155" s="84" t="str">
        <f>VLOOKUP(H155,[3]Hoja1!A$2:G$445,7,0)</f>
        <v>N/A</v>
      </c>
      <c r="AC155" s="82" t="s">
        <v>32</v>
      </c>
      <c r="AD155" s="126"/>
    </row>
    <row r="156" spans="1:30" ht="51.75" thickBot="1">
      <c r="A156" s="184"/>
      <c r="B156" s="184"/>
      <c r="C156" s="153"/>
      <c r="D156" s="154"/>
      <c r="E156" s="155"/>
      <c r="F156" s="155"/>
      <c r="G156" s="84" t="str">
        <f>VLOOKUP(H156,[3]Hoja1!A$1:G$445,2,0)</f>
        <v>INFRAROJA, ULTRAVIOLETA, VISIBLE, RADIOFRECUENCIA, MICROONDAS, LASER</v>
      </c>
      <c r="H156" s="36" t="s">
        <v>67</v>
      </c>
      <c r="I156" s="36" t="s">
        <v>1237</v>
      </c>
      <c r="J156" s="84" t="str">
        <f>VLOOKUP(H156,[3]Hoja1!A$2:G$445,3,0)</f>
        <v>CÁNCER, LESIONES DÉRMICAS Y OCULARES</v>
      </c>
      <c r="K156" s="82" t="s">
        <v>1205</v>
      </c>
      <c r="L156" s="84" t="str">
        <f>VLOOKUP(H156,[3]Hoja1!A$2:G$445,4,0)</f>
        <v>Inspecciones planeadas e inspecciones no planeadas, procedimientos de programas de seguridad y salud en el trabajo</v>
      </c>
      <c r="M156" s="84" t="str">
        <f>VLOOKUP(H156,[3]Hoja1!A$2:G$445,5,0)</f>
        <v>PROGRAMA BLOQUEADOR SOLAR</v>
      </c>
      <c r="N156" s="82">
        <v>2</v>
      </c>
      <c r="O156" s="17">
        <v>3</v>
      </c>
      <c r="P156" s="17">
        <v>10</v>
      </c>
      <c r="Q156" s="17">
        <f t="shared" si="37"/>
        <v>6</v>
      </c>
      <c r="R156" s="17">
        <f t="shared" si="38"/>
        <v>60</v>
      </c>
      <c r="S156" s="36" t="str">
        <f t="shared" si="39"/>
        <v>M-6</v>
      </c>
      <c r="T156" s="81" t="str">
        <f t="shared" si="35"/>
        <v>III</v>
      </c>
      <c r="U156" s="81" t="str">
        <f t="shared" si="40"/>
        <v>Mejorable</v>
      </c>
      <c r="V156" s="139"/>
      <c r="W156" s="84" t="str">
        <f>VLOOKUP(H156,[3]Hoja1!A$2:G$445,6,0)</f>
        <v>CÁNCER</v>
      </c>
      <c r="X156" s="82"/>
      <c r="Y156" s="82"/>
      <c r="Z156" s="82"/>
      <c r="AA156" s="84"/>
      <c r="AB156" s="84" t="str">
        <f>VLOOKUP(H156,[3]Hoja1!A$2:G$445,7,0)</f>
        <v>N/A</v>
      </c>
      <c r="AC156" s="82" t="s">
        <v>1254</v>
      </c>
      <c r="AD156" s="126"/>
    </row>
    <row r="157" spans="1:30" ht="90" thickBot="1">
      <c r="A157" s="184"/>
      <c r="B157" s="184"/>
      <c r="C157" s="153"/>
      <c r="D157" s="154"/>
      <c r="E157" s="155"/>
      <c r="F157" s="155"/>
      <c r="G157" s="84" t="str">
        <f>VLOOKUP(H157,[3]Hoja1!A$1:G$445,2,0)</f>
        <v>MAQUINARIA O EQUIPO</v>
      </c>
      <c r="H157" s="36" t="s">
        <v>164</v>
      </c>
      <c r="I157" s="36" t="s">
        <v>1237</v>
      </c>
      <c r="J157" s="84" t="str">
        <f>VLOOKUP(H157,[3]Hoja1!A$2:G$445,3,0)</f>
        <v>SORDERA, ESTRÉS, HIPOACUSIA, CEFALA,IRRITABILIDAD</v>
      </c>
      <c r="K157" s="82" t="s">
        <v>1205</v>
      </c>
      <c r="L157" s="84" t="str">
        <f>VLOOKUP(H157,[3]Hoja1!A$2:G$445,4,0)</f>
        <v>Inspecciones planeadas e inspecciones no planeadas, procedimientos de programas de seguridad y salud en el trabajo</v>
      </c>
      <c r="M157" s="84" t="str">
        <f>VLOOKUP(H157,[3]Hoja1!A$2:G$445,5,0)</f>
        <v>PVE RUIDO</v>
      </c>
      <c r="N157" s="82">
        <v>2</v>
      </c>
      <c r="O157" s="17">
        <v>3</v>
      </c>
      <c r="P157" s="17">
        <v>10</v>
      </c>
      <c r="Q157" s="17">
        <f t="shared" si="37"/>
        <v>6</v>
      </c>
      <c r="R157" s="17">
        <f t="shared" si="38"/>
        <v>60</v>
      </c>
      <c r="S157" s="36" t="str">
        <f t="shared" si="39"/>
        <v>M-6</v>
      </c>
      <c r="T157" s="81" t="str">
        <f t="shared" si="35"/>
        <v>III</v>
      </c>
      <c r="U157" s="81" t="str">
        <f t="shared" si="40"/>
        <v>Mejorable</v>
      </c>
      <c r="V157" s="139"/>
      <c r="W157" s="84" t="str">
        <f>VLOOKUP(H157,[3]Hoja1!A$2:G$445,6,0)</f>
        <v>SORDERA</v>
      </c>
      <c r="X157" s="82"/>
      <c r="Y157" s="82"/>
      <c r="Z157" s="82"/>
      <c r="AA157" s="84" t="s">
        <v>1255</v>
      </c>
      <c r="AB157" s="84" t="str">
        <f>VLOOKUP(H157,[3]Hoja1!A$2:G$445,7,0)</f>
        <v>USO DE EPP</v>
      </c>
      <c r="AC157" s="82" t="s">
        <v>1256</v>
      </c>
      <c r="AD157" s="126"/>
    </row>
    <row r="158" spans="1:30" ht="51.75" thickBot="1">
      <c r="A158" s="184"/>
      <c r="B158" s="184"/>
      <c r="C158" s="153"/>
      <c r="D158" s="154"/>
      <c r="E158" s="155"/>
      <c r="F158" s="155"/>
      <c r="G158" s="84" t="str">
        <f>VLOOKUP(H158,[3]Hoja1!A$1:G$445,2,0)</f>
        <v>ENERGÍA TÉRMICA, CAMBIO DE TEMPERATURA DURANTE LOS RECORRIDOS</v>
      </c>
      <c r="H158" s="36" t="s">
        <v>174</v>
      </c>
      <c r="I158" s="36" t="s">
        <v>1237</v>
      </c>
      <c r="J158" s="84" t="str">
        <f>VLOOKUP(H158,[3]Hoja1!A$2:G$445,3,0)</f>
        <v xml:space="preserve"> HIPOTERMIA</v>
      </c>
      <c r="K158" s="82" t="s">
        <v>1205</v>
      </c>
      <c r="L158" s="84" t="str">
        <f>VLOOKUP(H158,[3]Hoja1!A$2:G$445,4,0)</f>
        <v>Inspecciones planeadas e inspecciones no planeadas, procedimientos de programas de seguridad y salud en el trabajo</v>
      </c>
      <c r="M158" s="84" t="str">
        <f>VLOOKUP(H158,[3]Hoja1!A$2:G$445,5,0)</f>
        <v>EPP OVEROLES TERMICOS</v>
      </c>
      <c r="N158" s="82">
        <v>2</v>
      </c>
      <c r="O158" s="17">
        <v>1</v>
      </c>
      <c r="P158" s="17">
        <v>10</v>
      </c>
      <c r="Q158" s="17">
        <f t="shared" si="37"/>
        <v>2</v>
      </c>
      <c r="R158" s="17">
        <f t="shared" si="38"/>
        <v>20</v>
      </c>
      <c r="S158" s="36" t="str">
        <f t="shared" si="39"/>
        <v>B-2</v>
      </c>
      <c r="T158" s="81" t="str">
        <f t="shared" si="35"/>
        <v>IV</v>
      </c>
      <c r="U158" s="81" t="str">
        <f t="shared" si="40"/>
        <v>Aceptable</v>
      </c>
      <c r="V158" s="139"/>
      <c r="W158" s="84" t="str">
        <f>VLOOKUP(H158,[3]Hoja1!A$2:G$445,6,0)</f>
        <v xml:space="preserve"> HIPOTERMIA</v>
      </c>
      <c r="X158" s="82"/>
      <c r="Y158" s="82"/>
      <c r="Z158" s="82"/>
      <c r="AA158" s="84"/>
      <c r="AB158" s="84" t="str">
        <f>VLOOKUP(H158,[3]Hoja1!A$2:G$445,7,0)</f>
        <v>N/A</v>
      </c>
      <c r="AC158" s="82" t="s">
        <v>1257</v>
      </c>
      <c r="AD158" s="126"/>
    </row>
    <row r="159" spans="1:30" ht="64.5" thickBot="1">
      <c r="A159" s="184"/>
      <c r="B159" s="184"/>
      <c r="C159" s="153"/>
      <c r="D159" s="154"/>
      <c r="E159" s="155"/>
      <c r="F159" s="155"/>
      <c r="G159" s="84" t="str">
        <f>VLOOKUP(H159,[3]Hoja1!A$1:G$445,2,0)</f>
        <v>MAQUINARIA O EQUIPO</v>
      </c>
      <c r="H159" s="36" t="s">
        <v>177</v>
      </c>
      <c r="I159" s="36" t="s">
        <v>1237</v>
      </c>
      <c r="J159" s="84" t="str">
        <f>VLOOKUP(H159,[3]Hoja1!A$2:G$445,3,0)</f>
        <v>LESIONES  OSTEOMUSCULARES,  LESIONES OSTEOARTICULARES, SÍNTOMAS NEUROLÓGICOS</v>
      </c>
      <c r="K159" s="82" t="s">
        <v>1205</v>
      </c>
      <c r="L159" s="84" t="str">
        <f>VLOOKUP(H159,[3]Hoja1!A$2:G$445,4,0)</f>
        <v>Inspecciones planeadas e inspecciones no planeadas, procedimientos de programas de seguridad y salud en el trabajo</v>
      </c>
      <c r="M159" s="84" t="str">
        <f>VLOOKUP(H159,[3]Hoja1!A$2:G$445,5,0)</f>
        <v>PVE RUIDO</v>
      </c>
      <c r="N159" s="82">
        <v>2</v>
      </c>
      <c r="O159" s="17">
        <v>2</v>
      </c>
      <c r="P159" s="17">
        <v>10</v>
      </c>
      <c r="Q159" s="17">
        <f t="shared" si="37"/>
        <v>4</v>
      </c>
      <c r="R159" s="17">
        <f t="shared" si="38"/>
        <v>40</v>
      </c>
      <c r="S159" s="36" t="str">
        <f t="shared" si="39"/>
        <v>B-4</v>
      </c>
      <c r="T159" s="81" t="str">
        <f t="shared" si="35"/>
        <v>III</v>
      </c>
      <c r="U159" s="81" t="str">
        <f t="shared" si="40"/>
        <v>Mejorable</v>
      </c>
      <c r="V159" s="139"/>
      <c r="W159" s="84" t="str">
        <f>VLOOKUP(H159,[3]Hoja1!A$2:G$445,6,0)</f>
        <v>SÍNTOMAS NEUROLÓGICOS</v>
      </c>
      <c r="X159" s="82"/>
      <c r="Y159" s="82"/>
      <c r="Z159" s="82"/>
      <c r="AA159" s="84"/>
      <c r="AB159" s="84" t="str">
        <f>VLOOKUP(H159,[3]Hoja1!A$2:G$445,7,0)</f>
        <v>N/A</v>
      </c>
      <c r="AC159" s="82" t="s">
        <v>1258</v>
      </c>
      <c r="AD159" s="126"/>
    </row>
    <row r="160" spans="1:30" ht="51.75" thickBot="1">
      <c r="A160" s="184"/>
      <c r="B160" s="184"/>
      <c r="C160" s="153"/>
      <c r="D160" s="154"/>
      <c r="E160" s="155"/>
      <c r="F160" s="155"/>
      <c r="G160" s="84" t="str">
        <f>VLOOKUP(H160,[3]Hoja1!A$1:G$445,2,0)</f>
        <v>GASES Y VAPORES</v>
      </c>
      <c r="H160" s="36" t="s">
        <v>250</v>
      </c>
      <c r="I160" s="36" t="s">
        <v>1289</v>
      </c>
      <c r="J160" s="84" t="str">
        <f>VLOOKUP(H160,[3]Hoja1!A$2:G$445,3,0)</f>
        <v xml:space="preserve"> LESIONES EN LA PIEL, IRRITACIÓN EN VÍAS  RESPIRATORIAS, MUERTE</v>
      </c>
      <c r="K160" s="82" t="s">
        <v>1205</v>
      </c>
      <c r="L160" s="84" t="str">
        <f>VLOOKUP(H160,[3]Hoja1!A$2:G$445,4,0)</f>
        <v>Inspecciones planeadas e inspecciones no planeadas, procedimientos de programas de seguridad y salud en el trabajo</v>
      </c>
      <c r="M160" s="84" t="str">
        <f>VLOOKUP(H160,[3]Hoja1!A$2:G$445,5,0)</f>
        <v>EPP TAPABOCAS, CARETAS CON FILTROS</v>
      </c>
      <c r="N160" s="82">
        <v>2</v>
      </c>
      <c r="O160" s="17">
        <v>2</v>
      </c>
      <c r="P160" s="17">
        <v>10</v>
      </c>
      <c r="Q160" s="17">
        <f t="shared" si="37"/>
        <v>4</v>
      </c>
      <c r="R160" s="17">
        <f t="shared" si="38"/>
        <v>40</v>
      </c>
      <c r="S160" s="36" t="str">
        <f t="shared" si="39"/>
        <v>B-4</v>
      </c>
      <c r="T160" s="81" t="str">
        <f t="shared" si="35"/>
        <v>III</v>
      </c>
      <c r="U160" s="81" t="str">
        <f t="shared" si="40"/>
        <v>Mejorable</v>
      </c>
      <c r="V160" s="139"/>
      <c r="W160" s="84" t="str">
        <f>VLOOKUP(H160,[3]Hoja1!A$2:G$445,6,0)</f>
        <v xml:space="preserve"> MUERTE</v>
      </c>
      <c r="X160" s="82"/>
      <c r="Y160" s="82"/>
      <c r="Z160" s="82"/>
      <c r="AA160" s="84"/>
      <c r="AB160" s="84" t="str">
        <f>VLOOKUP(H160,[3]Hoja1!A$2:G$445,7,0)</f>
        <v>USO Y MANEJO ADECUADO DE E.P.P.</v>
      </c>
      <c r="AC160" s="149" t="s">
        <v>1256</v>
      </c>
      <c r="AD160" s="126"/>
    </row>
    <row r="161" spans="1:30" ht="51.75" thickBot="1">
      <c r="A161" s="184"/>
      <c r="B161" s="184"/>
      <c r="C161" s="153"/>
      <c r="D161" s="154"/>
      <c r="E161" s="155"/>
      <c r="F161" s="155"/>
      <c r="G161" s="84" t="str">
        <f>VLOOKUP(H161,[3]Hoja1!A$1:G$445,2,0)</f>
        <v>MATERIAL PARTICULADO</v>
      </c>
      <c r="H161" s="36" t="s">
        <v>269</v>
      </c>
      <c r="I161" s="36" t="s">
        <v>1289</v>
      </c>
      <c r="J161" s="84" t="str">
        <f>VLOOKUP(H161,[3]Hoja1!A$2:G$445,3,0)</f>
        <v>NEUMOCONIOSIS, BRONQUITIS, ASMA, SILICOSIS</v>
      </c>
      <c r="K161" s="82" t="s">
        <v>1205</v>
      </c>
      <c r="L161" s="84" t="str">
        <f>VLOOKUP(H161,[3]Hoja1!A$2:G$445,4,0)</f>
        <v>Inspecciones planeadas e inspecciones no planeadas, procedimientos de programas de seguridad y salud en el trabajo</v>
      </c>
      <c r="M161" s="84" t="str">
        <f>VLOOKUP(H161,[3]Hoja1!A$2:G$445,5,0)</f>
        <v>EPP MASCARILLAS Y FILTROS</v>
      </c>
      <c r="N161" s="82">
        <v>2</v>
      </c>
      <c r="O161" s="17">
        <v>3</v>
      </c>
      <c r="P161" s="17">
        <v>10</v>
      </c>
      <c r="Q161" s="17">
        <f t="shared" si="37"/>
        <v>6</v>
      </c>
      <c r="R161" s="17">
        <f t="shared" si="38"/>
        <v>60</v>
      </c>
      <c r="S161" s="36" t="str">
        <f t="shared" si="39"/>
        <v>M-6</v>
      </c>
      <c r="T161" s="81" t="str">
        <f t="shared" si="35"/>
        <v>III</v>
      </c>
      <c r="U161" s="81" t="str">
        <f t="shared" si="40"/>
        <v>Mejorable</v>
      </c>
      <c r="V161" s="139"/>
      <c r="W161" s="84" t="str">
        <f>VLOOKUP(H161,[3]Hoja1!A$2:G$445,6,0)</f>
        <v>NEUMOCONIOSIS</v>
      </c>
      <c r="X161" s="82"/>
      <c r="Y161" s="82"/>
      <c r="Z161" s="82"/>
      <c r="AA161" s="84"/>
      <c r="AB161" s="84" t="str">
        <f>VLOOKUP(H161,[3]Hoja1!A$2:G$445,7,0)</f>
        <v>USO Y MANEJO DE LOS EPP</v>
      </c>
      <c r="AC161" s="149"/>
      <c r="AD161" s="126"/>
    </row>
    <row r="162" spans="1:30" ht="51.75" thickBot="1">
      <c r="A162" s="184"/>
      <c r="B162" s="184"/>
      <c r="C162" s="153"/>
      <c r="D162" s="154"/>
      <c r="E162" s="155"/>
      <c r="F162" s="155"/>
      <c r="G162" s="84" t="str">
        <f>VLOOKUP(H162,[3]Hoja1!A$1:G$445,2,0)</f>
        <v xml:space="preserve">POLVOS INORGÁNICOS </v>
      </c>
      <c r="H162" s="36" t="s">
        <v>274</v>
      </c>
      <c r="I162" s="36" t="s">
        <v>1289</v>
      </c>
      <c r="J162" s="84" t="str">
        <f>VLOOKUP(H162,[3]Hoja1!A$2:G$445,3,0)</f>
        <v xml:space="preserve">ASMA,GRIPA, NEUMOCONIOSIS </v>
      </c>
      <c r="K162" s="82" t="s">
        <v>1205</v>
      </c>
      <c r="L162" s="84" t="str">
        <f>VLOOKUP(H162,[3]Hoja1!A$2:G$445,4,0)</f>
        <v>Inspecciones planeadas e inspecciones no planeadas, procedimientos de programas de seguridad y salud en el trabajo</v>
      </c>
      <c r="M162" s="84" t="str">
        <f>VLOOKUP(H162,[3]Hoja1!A$2:G$445,5,0)</f>
        <v>EPP MASCARILLAS Y FILTROS</v>
      </c>
      <c r="N162" s="82">
        <v>2</v>
      </c>
      <c r="O162" s="17">
        <v>2</v>
      </c>
      <c r="P162" s="17">
        <v>10</v>
      </c>
      <c r="Q162" s="17">
        <f t="shared" si="37"/>
        <v>4</v>
      </c>
      <c r="R162" s="17">
        <f t="shared" si="38"/>
        <v>40</v>
      </c>
      <c r="S162" s="36" t="str">
        <f t="shared" si="39"/>
        <v>B-4</v>
      </c>
      <c r="T162" s="81" t="str">
        <f t="shared" si="35"/>
        <v>III</v>
      </c>
      <c r="U162" s="81" t="str">
        <f t="shared" si="40"/>
        <v>Mejorable</v>
      </c>
      <c r="V162" s="139"/>
      <c r="W162" s="84" t="str">
        <f>VLOOKUP(H162,[3]Hoja1!A$2:G$445,6,0)</f>
        <v>NEUMOCONIOSIS</v>
      </c>
      <c r="X162" s="82"/>
      <c r="Y162" s="82"/>
      <c r="Z162" s="82"/>
      <c r="AA162" s="84"/>
      <c r="AB162" s="84" t="str">
        <f>VLOOKUP(H162,[3]Hoja1!A$2:G$445,7,0)</f>
        <v>LIMPIEZA</v>
      </c>
      <c r="AC162" s="149"/>
      <c r="AD162" s="126"/>
    </row>
    <row r="163" spans="1:30" ht="45" customHeight="1" thickBot="1">
      <c r="A163" s="184"/>
      <c r="B163" s="184"/>
      <c r="C163" s="153"/>
      <c r="D163" s="154"/>
      <c r="E163" s="155"/>
      <c r="F163" s="155"/>
      <c r="G163" s="84" t="str">
        <f>VLOOKUP(H163,[3]Hoja1!A$1:G$445,2,0)</f>
        <v>NATURALEZA DE LA TAREA</v>
      </c>
      <c r="H163" s="36" t="s">
        <v>76</v>
      </c>
      <c r="I163" s="36" t="s">
        <v>1231</v>
      </c>
      <c r="J163" s="84" t="str">
        <f>VLOOKUP(H163,[3]Hoja1!A$2:G$445,3,0)</f>
        <v>ESTRÉS,  TRANSTORNOS DEL SUEÑO</v>
      </c>
      <c r="K163" s="82" t="s">
        <v>1205</v>
      </c>
      <c r="L163" s="84" t="str">
        <f>VLOOKUP(H163,[3]Hoja1!A$2:G$445,4,0)</f>
        <v>N/A</v>
      </c>
      <c r="M163" s="84" t="str">
        <f>VLOOKUP(H163,[3]Hoja1!A$2:G$445,5,0)</f>
        <v>PVE PSICOSOCIAL</v>
      </c>
      <c r="N163" s="82">
        <v>2</v>
      </c>
      <c r="O163" s="17">
        <v>2</v>
      </c>
      <c r="P163" s="17">
        <v>10</v>
      </c>
      <c r="Q163" s="17">
        <f t="shared" si="37"/>
        <v>4</v>
      </c>
      <c r="R163" s="17">
        <f t="shared" si="38"/>
        <v>40</v>
      </c>
      <c r="S163" s="36" t="str">
        <f t="shared" si="39"/>
        <v>B-4</v>
      </c>
      <c r="T163" s="81" t="str">
        <f t="shared" si="35"/>
        <v>III</v>
      </c>
      <c r="U163" s="81" t="str">
        <f t="shared" si="40"/>
        <v>Mejorable</v>
      </c>
      <c r="V163" s="139"/>
      <c r="W163" s="84" t="str">
        <f>VLOOKUP(H163,[3]Hoja1!A$2:G$445,6,0)</f>
        <v>ESTRÉS</v>
      </c>
      <c r="X163" s="82"/>
      <c r="Y163" s="82"/>
      <c r="Z163" s="82"/>
      <c r="AA163" s="84"/>
      <c r="AB163" s="84" t="str">
        <f>VLOOKUP(H163,[3]Hoja1!A$2:G$445,7,0)</f>
        <v>N/A</v>
      </c>
      <c r="AC163" s="149" t="s">
        <v>1259</v>
      </c>
      <c r="AD163" s="126"/>
    </row>
    <row r="164" spans="1:30" ht="45" customHeight="1" thickBot="1">
      <c r="A164" s="184"/>
      <c r="B164" s="184"/>
      <c r="C164" s="153"/>
      <c r="D164" s="154"/>
      <c r="E164" s="155"/>
      <c r="F164" s="155"/>
      <c r="G164" s="84" t="str">
        <f>VLOOKUP(H164,[3]Hoja1!A$1:G$445,2,0)</f>
        <v xml:space="preserve"> ALTA CONCENTRACIÓN</v>
      </c>
      <c r="H164" s="36" t="s">
        <v>88</v>
      </c>
      <c r="I164" s="36" t="s">
        <v>1231</v>
      </c>
      <c r="J164" s="84" t="str">
        <f>VLOOKUP(H164,[3]Hoja1!A$2:G$445,3,0)</f>
        <v>ESTRÉS, DEPRESIÓN, TRANSTORNOS DEL SUEÑO, AUSENCIA DE ATENCIÓN</v>
      </c>
      <c r="K164" s="82" t="s">
        <v>1205</v>
      </c>
      <c r="L164" s="84" t="str">
        <f>VLOOKUP(H164,[3]Hoja1!A$2:G$445,4,0)</f>
        <v>N/A</v>
      </c>
      <c r="M164" s="84" t="str">
        <f>VLOOKUP(H164,[3]Hoja1!A$2:G$445,5,0)</f>
        <v>PVE PSICOSOCIAL</v>
      </c>
      <c r="N164" s="82">
        <v>2</v>
      </c>
      <c r="O164" s="17">
        <v>1</v>
      </c>
      <c r="P164" s="17">
        <v>10</v>
      </c>
      <c r="Q164" s="17">
        <f t="shared" si="37"/>
        <v>2</v>
      </c>
      <c r="R164" s="17">
        <f t="shared" si="38"/>
        <v>20</v>
      </c>
      <c r="S164" s="36" t="str">
        <f t="shared" si="39"/>
        <v>B-2</v>
      </c>
      <c r="T164" s="81" t="str">
        <f t="shared" si="35"/>
        <v>IV</v>
      </c>
      <c r="U164" s="81" t="str">
        <f t="shared" si="40"/>
        <v>Aceptable</v>
      </c>
      <c r="V164" s="139"/>
      <c r="W164" s="84" t="str">
        <f>VLOOKUP(H164,[3]Hoja1!A$2:G$445,6,0)</f>
        <v>ESTRÉS, ALTERACIÓN DEL SISTEMA NERVIOSO</v>
      </c>
      <c r="X164" s="82"/>
      <c r="Y164" s="82"/>
      <c r="Z164" s="82"/>
      <c r="AA164" s="84"/>
      <c r="AB164" s="84" t="str">
        <f>VLOOKUP(H164,[3]Hoja1!A$2:G$445,7,0)</f>
        <v>N/A</v>
      </c>
      <c r="AC164" s="149"/>
      <c r="AD164" s="126"/>
    </row>
    <row r="165" spans="1:30" ht="51.75" thickBot="1">
      <c r="A165" s="184"/>
      <c r="B165" s="184"/>
      <c r="C165" s="153"/>
      <c r="D165" s="154"/>
      <c r="E165" s="155"/>
      <c r="F165" s="155"/>
      <c r="G165" s="84" t="str">
        <f>VLOOKUP(H165,[3]Hoja1!A$1:G$445,2,0)</f>
        <v>Forzadas, Prolongadas</v>
      </c>
      <c r="H165" s="36" t="s">
        <v>40</v>
      </c>
      <c r="I165" s="36" t="s">
        <v>1232</v>
      </c>
      <c r="J165" s="84" t="str">
        <f>VLOOKUP(H165,[3]Hoja1!A$2:G$445,3,0)</f>
        <v xml:space="preserve">Lesiones osteomusculares, lesiones osteoarticulares
</v>
      </c>
      <c r="K165" s="82" t="s">
        <v>1205</v>
      </c>
      <c r="L165" s="84" t="str">
        <f>VLOOKUP(H165,[3]Hoja1!A$2:G$445,4,0)</f>
        <v>Inspecciones planeadas e inspecciones no planeadas, procedimientos de programas de seguridad y salud en el trabajo</v>
      </c>
      <c r="M165" s="84" t="str">
        <f>VLOOKUP(H165,[3]Hoja1!A$2:G$445,5,0)</f>
        <v>PVE Biomecánico, programa pausas activas, exámenes periódicos, recomendaciones, control de posturas</v>
      </c>
      <c r="N165" s="82">
        <v>2</v>
      </c>
      <c r="O165" s="17">
        <v>2</v>
      </c>
      <c r="P165" s="17">
        <v>25</v>
      </c>
      <c r="Q165" s="17">
        <f t="shared" si="37"/>
        <v>4</v>
      </c>
      <c r="R165" s="17">
        <f t="shared" si="38"/>
        <v>100</v>
      </c>
      <c r="S165" s="36" t="str">
        <f t="shared" si="39"/>
        <v>B-4</v>
      </c>
      <c r="T165" s="81" t="str">
        <f t="shared" si="35"/>
        <v>III</v>
      </c>
      <c r="U165" s="81" t="str">
        <f t="shared" si="40"/>
        <v>Mejorable</v>
      </c>
      <c r="V165" s="139"/>
      <c r="W165" s="84" t="str">
        <f>VLOOKUP(H165,[3]Hoja1!A$2:G$445,6,0)</f>
        <v>Enfermedades Osteomusculares</v>
      </c>
      <c r="X165" s="82"/>
      <c r="Y165" s="82"/>
      <c r="Z165" s="82"/>
      <c r="AA165" s="84"/>
      <c r="AB165" s="84" t="str">
        <f>VLOOKUP(H165,[3]Hoja1!A$2:G$445,7,0)</f>
        <v>Prevención en lesiones osteomusculares, líderes de pausas activas</v>
      </c>
      <c r="AC165" s="149" t="s">
        <v>1211</v>
      </c>
      <c r="AD165" s="126"/>
    </row>
    <row r="166" spans="1:30" ht="39" thickBot="1">
      <c r="A166" s="184"/>
      <c r="B166" s="184"/>
      <c r="C166" s="153"/>
      <c r="D166" s="154"/>
      <c r="E166" s="155"/>
      <c r="F166" s="155"/>
      <c r="G166" s="84" t="str">
        <f>VLOOKUP(H166,[3]Hoja1!A$1:G$445,2,0)</f>
        <v>Movimientos repetitivos, Miembros Superiores</v>
      </c>
      <c r="H166" s="36" t="s">
        <v>47</v>
      </c>
      <c r="I166" s="36" t="s">
        <v>1232</v>
      </c>
      <c r="J166" s="84" t="str">
        <f>VLOOKUP(H166,[3]Hoja1!A$2:G$445,3,0)</f>
        <v>Lesiones Musculoesqueléticas</v>
      </c>
      <c r="K166" s="82" t="s">
        <v>1205</v>
      </c>
      <c r="L166" s="84" t="str">
        <f>VLOOKUP(H166,[3]Hoja1!A$2:G$445,4,0)</f>
        <v>N/A</v>
      </c>
      <c r="M166" s="84" t="str">
        <f>VLOOKUP(H166,[3]Hoja1!A$2:G$445,5,0)</f>
        <v>PVE BIomécanico, programa pausas activas, examenes periódicos, recomendaicones, control de posturas</v>
      </c>
      <c r="N166" s="82">
        <v>2</v>
      </c>
      <c r="O166" s="17">
        <v>2</v>
      </c>
      <c r="P166" s="17">
        <v>10</v>
      </c>
      <c r="Q166" s="17">
        <f t="shared" si="37"/>
        <v>4</v>
      </c>
      <c r="R166" s="17">
        <f t="shared" si="38"/>
        <v>40</v>
      </c>
      <c r="S166" s="36" t="str">
        <f t="shared" si="39"/>
        <v>B-4</v>
      </c>
      <c r="T166" s="81" t="str">
        <f t="shared" si="35"/>
        <v>III</v>
      </c>
      <c r="U166" s="81" t="str">
        <f t="shared" si="40"/>
        <v>Mejorable</v>
      </c>
      <c r="V166" s="139"/>
      <c r="W166" s="84" t="str">
        <f>VLOOKUP(H166,[3]Hoja1!A$2:G$445,6,0)</f>
        <v>Enfermedades musculoesqueleticas</v>
      </c>
      <c r="X166" s="82"/>
      <c r="Y166" s="82"/>
      <c r="Z166" s="82"/>
      <c r="AA166" s="84"/>
      <c r="AB166" s="84" t="str">
        <f>VLOOKUP(H166,[3]Hoja1!A$2:G$445,7,0)</f>
        <v>Prevención en lesiones osteomusculares, líderes de pausas activas</v>
      </c>
      <c r="AC166" s="149"/>
      <c r="AD166" s="126"/>
    </row>
    <row r="167" spans="1:30" ht="51.75" thickBot="1">
      <c r="A167" s="184"/>
      <c r="B167" s="184"/>
      <c r="C167" s="153"/>
      <c r="D167" s="154"/>
      <c r="E167" s="155"/>
      <c r="F167" s="155"/>
      <c r="G167" s="84" t="str">
        <f>VLOOKUP(H167,[3]Hoja1!A$1:G$445,2,0)</f>
        <v>Carga de un peso mayor al recomendado</v>
      </c>
      <c r="H167" s="36" t="s">
        <v>486</v>
      </c>
      <c r="I167" s="36" t="s">
        <v>1232</v>
      </c>
      <c r="J167" s="84" t="str">
        <f>VLOOKUP(H167,[3]Hoja1!A$2:G$445,3,0)</f>
        <v>Lesiones osteomusculares, lesiones osteoarticulares</v>
      </c>
      <c r="K167" s="82" t="s">
        <v>1205</v>
      </c>
      <c r="L167" s="84" t="str">
        <f>VLOOKUP(H167,[3]Hoja1!A$2:G$445,4,0)</f>
        <v>Inspecciones planeadas e inspecciones no planeadas, procedimientos de programas de seguridad y salud en el trabajo</v>
      </c>
      <c r="M167" s="84" t="str">
        <f>VLOOKUP(H167,[3]Hoja1!A$2:G$445,5,0)</f>
        <v>PVE Biomecánico, programa pausas activas, exámenes periódicos, recomendaciones, control de posturas</v>
      </c>
      <c r="N167" s="82">
        <v>2</v>
      </c>
      <c r="O167" s="17">
        <v>2</v>
      </c>
      <c r="P167" s="17">
        <v>25</v>
      </c>
      <c r="Q167" s="17">
        <f t="shared" si="37"/>
        <v>4</v>
      </c>
      <c r="R167" s="17">
        <f t="shared" si="38"/>
        <v>100</v>
      </c>
      <c r="S167" s="36" t="str">
        <f t="shared" si="39"/>
        <v>B-4</v>
      </c>
      <c r="T167" s="81" t="str">
        <f t="shared" si="35"/>
        <v>III</v>
      </c>
      <c r="U167" s="81" t="str">
        <f t="shared" si="40"/>
        <v>Mejorable</v>
      </c>
      <c r="V167" s="139"/>
      <c r="W167" s="84" t="str">
        <f>VLOOKUP(H167,[3]Hoja1!A$2:G$445,6,0)</f>
        <v>Enfermedades del sistema osteomuscular</v>
      </c>
      <c r="X167" s="82"/>
      <c r="Y167" s="82"/>
      <c r="Z167" s="82"/>
      <c r="AA167" s="84"/>
      <c r="AB167" s="84" t="str">
        <f>VLOOKUP(H167,[3]Hoja1!A$2:G$445,7,0)</f>
        <v>Prevención en lesiones osteomusculares, Líderes en pausas activas</v>
      </c>
      <c r="AC167" s="149"/>
      <c r="AD167" s="126"/>
    </row>
    <row r="168" spans="1:30" ht="64.5" thickBot="1">
      <c r="A168" s="184"/>
      <c r="B168" s="184"/>
      <c r="C168" s="153"/>
      <c r="D168" s="154"/>
      <c r="E168" s="155"/>
      <c r="F168" s="155"/>
      <c r="G168" s="84" t="str">
        <f>VLOOKUP(H168,[3]Hoja1!A$1:G$445,2,0)</f>
        <v>Atropellamiento, Envestir</v>
      </c>
      <c r="H168" s="36" t="s">
        <v>1187</v>
      </c>
      <c r="I168" s="36" t="s">
        <v>1234</v>
      </c>
      <c r="J168" s="84" t="str">
        <f>VLOOKUP(H168,[3]Hoja1!A$2:G$445,3,0)</f>
        <v>Lesiones, pérdidas materiales, muerte</v>
      </c>
      <c r="K168" s="82" t="s">
        <v>1205</v>
      </c>
      <c r="L168" s="84" t="str">
        <f>VLOOKUP(H168,[3]Hoja1!A$2:G$445,4,0)</f>
        <v>Inspecciones planeadas e inspecciones no planeadas, procedimientos de programas de seguridad y salud en el trabajo</v>
      </c>
      <c r="M168" s="84" t="str">
        <f>VLOOKUP(H168,[3]Hoja1!A$2:G$445,5,0)</f>
        <v>Programa de seguridad vial, señalización</v>
      </c>
      <c r="N168" s="82">
        <v>2</v>
      </c>
      <c r="O168" s="17">
        <v>2</v>
      </c>
      <c r="P168" s="17">
        <v>60</v>
      </c>
      <c r="Q168" s="17">
        <f t="shared" si="37"/>
        <v>4</v>
      </c>
      <c r="R168" s="17">
        <f t="shared" si="38"/>
        <v>240</v>
      </c>
      <c r="S168" s="36" t="str">
        <f t="shared" si="39"/>
        <v>B-4</v>
      </c>
      <c r="T168" s="81" t="str">
        <f t="shared" si="35"/>
        <v>II</v>
      </c>
      <c r="U168" s="81" t="str">
        <f t="shared" si="40"/>
        <v>No Aceptable o Aceptable Con Control Especifico</v>
      </c>
      <c r="V168" s="139"/>
      <c r="W168" s="84" t="str">
        <f>VLOOKUP(H168,[3]Hoja1!A$2:G$445,6,0)</f>
        <v>Muerte</v>
      </c>
      <c r="X168" s="82"/>
      <c r="Y168" s="82"/>
      <c r="Z168" s="82"/>
      <c r="AA168" s="84" t="s">
        <v>1260</v>
      </c>
      <c r="AB168" s="84" t="str">
        <f>VLOOKUP(H168,[3]Hoja1!A$2:G$445,7,0)</f>
        <v>Seguridad vial y manejo defensivo, aseguramiento de áreas de trabajo</v>
      </c>
      <c r="AC168" s="82" t="s">
        <v>1214</v>
      </c>
      <c r="AD168" s="126"/>
    </row>
    <row r="169" spans="1:30" ht="51.75" thickBot="1">
      <c r="A169" s="184"/>
      <c r="B169" s="184"/>
      <c r="C169" s="153"/>
      <c r="D169" s="154"/>
      <c r="E169" s="155"/>
      <c r="F169" s="155"/>
      <c r="G169" s="84" t="str">
        <f>VLOOKUP(H169,[3]Hoja1!A$1:G$445,2,0)</f>
        <v>Inadecuadas conexiones eléctricas-saturación en tomas de energía</v>
      </c>
      <c r="H169" s="36" t="s">
        <v>566</v>
      </c>
      <c r="I169" s="36" t="s">
        <v>1234</v>
      </c>
      <c r="J169" s="84" t="str">
        <f>VLOOKUP(H169,[3]Hoja1!A$2:G$445,3,0)</f>
        <v>Quemaduras, electrocución, muerte</v>
      </c>
      <c r="K169" s="82" t="s">
        <v>1205</v>
      </c>
      <c r="L169" s="84" t="str">
        <f>VLOOKUP(H169,[3]Hoja1!A$2:G$445,4,0)</f>
        <v>Inspecciones planeadas e inspecciones no planeadas, procedimientos de programas de seguridad y salud en el trabajo</v>
      </c>
      <c r="M169" s="84" t="str">
        <f>VLOOKUP(H169,[3]Hoja1!A$2:G$445,5,0)</f>
        <v>E.P.P. Bota dieléctrica, Casco dieléctrico</v>
      </c>
      <c r="N169" s="82">
        <v>2</v>
      </c>
      <c r="O169" s="17">
        <v>1</v>
      </c>
      <c r="P169" s="17">
        <v>100</v>
      </c>
      <c r="Q169" s="17">
        <f t="shared" si="37"/>
        <v>2</v>
      </c>
      <c r="R169" s="17">
        <f t="shared" si="38"/>
        <v>200</v>
      </c>
      <c r="S169" s="36" t="str">
        <f t="shared" si="39"/>
        <v>B-2</v>
      </c>
      <c r="T169" s="81" t="str">
        <f t="shared" si="35"/>
        <v>II</v>
      </c>
      <c r="U169" s="81" t="str">
        <f t="shared" si="40"/>
        <v>No Aceptable o Aceptable Con Control Especifico</v>
      </c>
      <c r="V169" s="139"/>
      <c r="W169" s="84" t="str">
        <f>VLOOKUP(H169,[3]Hoja1!A$2:G$445,6,0)</f>
        <v>Muerte</v>
      </c>
      <c r="X169" s="82"/>
      <c r="Y169" s="82"/>
      <c r="Z169" s="82"/>
      <c r="AA169" s="84"/>
      <c r="AB169" s="84" t="str">
        <f>VLOOKUP(H169,[3]Hoja1!A$2:G$445,7,0)</f>
        <v>Uso y manejo adecuado de E.P.P., actos y condiciones inseguras</v>
      </c>
      <c r="AC169" s="82" t="s">
        <v>32</v>
      </c>
      <c r="AD169" s="126"/>
    </row>
    <row r="170" spans="1:30" ht="64.5" thickBot="1">
      <c r="A170" s="184"/>
      <c r="B170" s="184"/>
      <c r="C170" s="153"/>
      <c r="D170" s="154"/>
      <c r="E170" s="155"/>
      <c r="F170" s="155"/>
      <c r="G170" s="84" t="str">
        <f>VLOOKUP(H170,[3]Hoja1!A$1:G$445,2,0)</f>
        <v>Ingreso a pozos, Red de acueducto o excavaciones</v>
      </c>
      <c r="H170" s="36" t="s">
        <v>571</v>
      </c>
      <c r="I170" s="36" t="s">
        <v>1234</v>
      </c>
      <c r="J170" s="84" t="str">
        <f>VLOOKUP(H170,[3]Hoja1!A$2:G$445,3,0)</f>
        <v>Intoxicación, asfixicia, daños vías resiratorias, muerte</v>
      </c>
      <c r="K170" s="82" t="s">
        <v>1205</v>
      </c>
      <c r="L170" s="84" t="str">
        <f>VLOOKUP(H170,[3]Hoja1!A$2:G$445,4,0)</f>
        <v>Inspecciones planeadas e inspecciones no planeadas, procedimientos de programas de seguridad y salud en el trabajo</v>
      </c>
      <c r="M170" s="84" t="str">
        <f>VLOOKUP(H170,[3]Hoja1!A$2:G$445,5,0)</f>
        <v>E.P.P. Colectivos, Tripoide</v>
      </c>
      <c r="N170" s="82">
        <v>2</v>
      </c>
      <c r="O170" s="17">
        <v>2</v>
      </c>
      <c r="P170" s="17">
        <v>100</v>
      </c>
      <c r="Q170" s="17">
        <f t="shared" si="37"/>
        <v>4</v>
      </c>
      <c r="R170" s="17">
        <f t="shared" si="38"/>
        <v>400</v>
      </c>
      <c r="S170" s="36" t="str">
        <f t="shared" si="39"/>
        <v>B-4</v>
      </c>
      <c r="T170" s="81" t="str">
        <f t="shared" si="35"/>
        <v>II</v>
      </c>
      <c r="U170" s="81" t="str">
        <f t="shared" si="40"/>
        <v>No Aceptable o Aceptable Con Control Especifico</v>
      </c>
      <c r="V170" s="139"/>
      <c r="W170" s="84" t="str">
        <f>VLOOKUP(H170,[3]Hoja1!A$2:G$445,6,0)</f>
        <v>Muerte</v>
      </c>
      <c r="X170" s="82"/>
      <c r="Y170" s="82"/>
      <c r="Z170" s="82"/>
      <c r="AA170" s="84"/>
      <c r="AB170" s="84" t="str">
        <f>VLOOKUP(H170,[3]Hoja1!A$2:G$445,7,0)</f>
        <v>Trabajo seguro en espacios confinados y manejo de medidores de gases, diligenciamiento de permisos de trabajos, uso y manejo adecuado de E.P.P.</v>
      </c>
      <c r="AC170" s="82" t="s">
        <v>1261</v>
      </c>
      <c r="AD170" s="126"/>
    </row>
    <row r="171" spans="1:30" ht="81.75" customHeight="1" thickBot="1">
      <c r="A171" s="184"/>
      <c r="B171" s="184"/>
      <c r="C171" s="153"/>
      <c r="D171" s="154"/>
      <c r="E171" s="155"/>
      <c r="F171" s="155"/>
      <c r="G171" s="84" t="str">
        <f>VLOOKUP(H171,[3]Hoja1!A$1:G$445,2,0)</f>
        <v>Reparación de redes e instalaciones</v>
      </c>
      <c r="H171" s="36" t="s">
        <v>576</v>
      </c>
      <c r="I171" s="36" t="s">
        <v>1234</v>
      </c>
      <c r="J171" s="84" t="str">
        <f>VLOOKUP(H171,[3]Hoja1!A$2:G$445,3,0)</f>
        <v>Atrapamiento, apastamiento, lesiones, fracturas, muerte</v>
      </c>
      <c r="K171" s="82" t="s">
        <v>1205</v>
      </c>
      <c r="L171" s="84" t="str">
        <f>VLOOKUP(H171,[3]Hoja1!A$2:G$445,4,0)</f>
        <v>Inspecciones planeadas e inspecciones no planeadas, procedimientos de programas de seguridad y salud en el trabajo</v>
      </c>
      <c r="M171" s="84" t="str">
        <f>VLOOKUP(H171,[3]Hoja1!A$2:G$445,5,0)</f>
        <v>E.P.P. Colectivos entibados y cajas de entibados</v>
      </c>
      <c r="N171" s="82">
        <v>2</v>
      </c>
      <c r="O171" s="17">
        <v>2</v>
      </c>
      <c r="P171" s="17">
        <v>100</v>
      </c>
      <c r="Q171" s="17">
        <f t="shared" si="37"/>
        <v>4</v>
      </c>
      <c r="R171" s="17">
        <f t="shared" si="38"/>
        <v>400</v>
      </c>
      <c r="S171" s="36" t="str">
        <f t="shared" si="39"/>
        <v>B-4</v>
      </c>
      <c r="T171" s="81" t="str">
        <f t="shared" si="35"/>
        <v>II</v>
      </c>
      <c r="U171" s="81" t="str">
        <f t="shared" si="40"/>
        <v>No Aceptable o Aceptable Con Control Especifico</v>
      </c>
      <c r="V171" s="139"/>
      <c r="W171" s="84" t="str">
        <f>VLOOKUP(H171,[3]Hoja1!A$2:G$445,6,0)</f>
        <v>Muerte</v>
      </c>
      <c r="X171" s="82"/>
      <c r="Y171" s="82"/>
      <c r="Z171" s="82"/>
      <c r="AA171" s="84"/>
      <c r="AB171" s="84" t="str">
        <f>VLOOKUP(H171,[3]Hoja1!A$2:G$445,7,0)</f>
        <v>Prevención en riesgo en excavaciones y manejo de entibados, prevención en roturas de redes de gas antural, diligenciamieto de permisos de trabajo, uso y manejo adecuado de E.P.P.</v>
      </c>
      <c r="AC171" s="82" t="s">
        <v>1262</v>
      </c>
      <c r="AD171" s="126"/>
    </row>
    <row r="172" spans="1:30" ht="42.75" customHeight="1" thickBot="1">
      <c r="A172" s="184"/>
      <c r="B172" s="184"/>
      <c r="C172" s="153"/>
      <c r="D172" s="154"/>
      <c r="E172" s="155"/>
      <c r="F172" s="155"/>
      <c r="G172" s="84" t="str">
        <f>VLOOKUP(H172,[3]Hoja1!A$1:G$445,2,0)</f>
        <v>Superficies de trabajo irregulares o deslizantes</v>
      </c>
      <c r="H172" s="36" t="s">
        <v>597</v>
      </c>
      <c r="I172" s="36" t="s">
        <v>1234</v>
      </c>
      <c r="J172" s="84" t="str">
        <f>VLOOKUP(H172,[3]Hoja1!A$2:G$445,3,0)</f>
        <v>Caidas del mismo nivel, fracturas, golpe con objetos, caídas de objetos, obstrucción de rutas de evacuación</v>
      </c>
      <c r="K172" s="82" t="s">
        <v>1205</v>
      </c>
      <c r="L172" s="84" t="str">
        <f>VLOOKUP(H172,[3]Hoja1!A$2:G$445,4,0)</f>
        <v>N/A</v>
      </c>
      <c r="M172" s="84" t="str">
        <f>VLOOKUP(H172,[3]Hoja1!A$2:G$445,5,0)</f>
        <v>N/A</v>
      </c>
      <c r="N172" s="82">
        <v>2</v>
      </c>
      <c r="O172" s="17">
        <v>2</v>
      </c>
      <c r="P172" s="17">
        <v>25</v>
      </c>
      <c r="Q172" s="17">
        <f t="shared" si="37"/>
        <v>4</v>
      </c>
      <c r="R172" s="17">
        <f t="shared" si="38"/>
        <v>100</v>
      </c>
      <c r="S172" s="36" t="str">
        <f t="shared" si="39"/>
        <v>B-4</v>
      </c>
      <c r="T172" s="81" t="str">
        <f t="shared" si="35"/>
        <v>III</v>
      </c>
      <c r="U172" s="81" t="str">
        <f t="shared" si="40"/>
        <v>Mejorable</v>
      </c>
      <c r="V172" s="139"/>
      <c r="W172" s="84" t="str">
        <f>VLOOKUP(H172,[3]Hoja1!A$2:G$445,6,0)</f>
        <v>Caídas de distinto nivel</v>
      </c>
      <c r="X172" s="82"/>
      <c r="Y172" s="82"/>
      <c r="Z172" s="82"/>
      <c r="AA172" s="84"/>
      <c r="AB172" s="84" t="str">
        <f>VLOOKUP(H172,[3]Hoja1!A$2:G$445,7,0)</f>
        <v>Pautas Básicas en orden y aseo en el lugar de trabajo, actos y condiciones inseguras</v>
      </c>
      <c r="AC172" s="82" t="s">
        <v>32</v>
      </c>
      <c r="AD172" s="126"/>
    </row>
    <row r="173" spans="1:30" ht="64.5" thickBot="1">
      <c r="A173" s="184"/>
      <c r="B173" s="184"/>
      <c r="C173" s="153"/>
      <c r="D173" s="154"/>
      <c r="E173" s="155"/>
      <c r="F173" s="155"/>
      <c r="G173" s="84" t="str">
        <f>VLOOKUP(H173,[3]Hoja1!A$1:G$445,2,0)</f>
        <v>Herramientas Manuales</v>
      </c>
      <c r="H173" s="36" t="s">
        <v>606</v>
      </c>
      <c r="I173" s="36" t="s">
        <v>1234</v>
      </c>
      <c r="J173" s="84" t="str">
        <f>VLOOKUP(H173,[3]Hoja1!A$2:G$445,3,0)</f>
        <v>Quemaduras, contusiones y lesiones</v>
      </c>
      <c r="K173" s="82" t="s">
        <v>1205</v>
      </c>
      <c r="L173" s="84" t="str">
        <f>VLOOKUP(H173,[3]Hoja1!A$2:G$445,4,0)</f>
        <v>Inspecciones planeadas e inspecciones no planeadas, procedimientos de programas de seguridad y salud en el trabajo</v>
      </c>
      <c r="M173" s="84" t="str">
        <f>VLOOKUP(H173,[3]Hoja1!A$2:G$445,5,0)</f>
        <v>E.P.P.</v>
      </c>
      <c r="N173" s="82">
        <v>2</v>
      </c>
      <c r="O173" s="17">
        <v>3</v>
      </c>
      <c r="P173" s="17">
        <v>25</v>
      </c>
      <c r="Q173" s="17">
        <f t="shared" si="37"/>
        <v>6</v>
      </c>
      <c r="R173" s="17">
        <f t="shared" si="38"/>
        <v>150</v>
      </c>
      <c r="S173" s="36" t="str">
        <f t="shared" si="39"/>
        <v>M-6</v>
      </c>
      <c r="T173" s="81" t="str">
        <f t="shared" si="35"/>
        <v>II</v>
      </c>
      <c r="U173" s="81" t="str">
        <f t="shared" si="40"/>
        <v>No Aceptable o Aceptable Con Control Especifico</v>
      </c>
      <c r="V173" s="139"/>
      <c r="W173" s="84" t="str">
        <f>VLOOKUP(H173,[3]Hoja1!A$2:G$445,6,0)</f>
        <v>Amputación</v>
      </c>
      <c r="X173" s="82"/>
      <c r="Y173" s="82"/>
      <c r="Z173" s="82"/>
      <c r="AA173" s="84"/>
      <c r="AB173" s="84" t="str">
        <f>VLOOKUP(H173,[3]Hoja1!A$2:G$445,7,0)</f>
        <v xml:space="preserve">
Uso y manejo adecuado de E.P.P., uso y manejo adecuado de herramientas manuales y/o máqinas y equipos</v>
      </c>
      <c r="AC173" s="149" t="s">
        <v>1263</v>
      </c>
      <c r="AD173" s="126"/>
    </row>
    <row r="174" spans="1:30" ht="51.75" thickBot="1">
      <c r="A174" s="184"/>
      <c r="B174" s="184"/>
      <c r="C174" s="153"/>
      <c r="D174" s="154"/>
      <c r="E174" s="155"/>
      <c r="F174" s="155"/>
      <c r="G174" s="84" t="str">
        <f>VLOOKUP(H174,[3]Hoja1!A$1:G$445,2,0)</f>
        <v>Maquinaria y equipo</v>
      </c>
      <c r="H174" s="36" t="s">
        <v>612</v>
      </c>
      <c r="I174" s="36" t="s">
        <v>1234</v>
      </c>
      <c r="J174" s="84" t="str">
        <f>VLOOKUP(H174,[3]Hoja1!A$2:G$445,3,0)</f>
        <v>Atrapamiento, amputación, aplastamiento, fractura, muerte</v>
      </c>
      <c r="K174" s="82" t="s">
        <v>1205</v>
      </c>
      <c r="L174" s="84" t="str">
        <f>VLOOKUP(H174,[3]Hoja1!A$2:G$445,4,0)</f>
        <v>Inspecciones planeadas e inspecciones no planeadas, procedimientos de programas de seguridad y salud en el trabajo</v>
      </c>
      <c r="M174" s="84" t="str">
        <f>VLOOKUP(H174,[3]Hoja1!A$2:G$445,5,0)</f>
        <v>E.P.P.</v>
      </c>
      <c r="N174" s="82">
        <v>2</v>
      </c>
      <c r="O174" s="17">
        <v>2</v>
      </c>
      <c r="P174" s="17">
        <v>25</v>
      </c>
      <c r="Q174" s="17">
        <f t="shared" si="37"/>
        <v>4</v>
      </c>
      <c r="R174" s="17">
        <f t="shared" si="38"/>
        <v>100</v>
      </c>
      <c r="S174" s="36" t="str">
        <f t="shared" si="39"/>
        <v>B-4</v>
      </c>
      <c r="T174" s="81" t="str">
        <f t="shared" si="35"/>
        <v>III</v>
      </c>
      <c r="U174" s="81" t="str">
        <f t="shared" si="40"/>
        <v>Mejorable</v>
      </c>
      <c r="V174" s="139"/>
      <c r="W174" s="84" t="str">
        <f>VLOOKUP(H174,[3]Hoja1!A$2:G$445,6,0)</f>
        <v>Aplastamiento</v>
      </c>
      <c r="X174" s="82"/>
      <c r="Y174" s="82"/>
      <c r="Z174" s="82"/>
      <c r="AA174" s="84"/>
      <c r="AB174" s="84" t="str">
        <f>VLOOKUP(H174,[3]Hoja1!A$2:G$445,7,0)</f>
        <v>Uso y manejo adecuado de E.P.P., uso y manejo adecuado de herramientas amnuales y/o máquinas y equipos</v>
      </c>
      <c r="AC174" s="149"/>
      <c r="AD174" s="126"/>
    </row>
    <row r="175" spans="1:30" ht="85.5" customHeight="1" thickBot="1">
      <c r="A175" s="184"/>
      <c r="B175" s="184"/>
      <c r="C175" s="153"/>
      <c r="D175" s="154"/>
      <c r="E175" s="155"/>
      <c r="F175" s="155"/>
      <c r="G175" s="84" t="str">
        <f>VLOOKUP(H175,[3]Hoja1!A$1:G$445,2,0)</f>
        <v>Atraco, golpiza, atentados y secuestrados</v>
      </c>
      <c r="H175" s="36" t="s">
        <v>57</v>
      </c>
      <c r="I175" s="36" t="s">
        <v>1234</v>
      </c>
      <c r="J175" s="84" t="str">
        <f>VLOOKUP(H175,[3]Hoja1!A$2:G$445,3,0)</f>
        <v>Estrés, golpes, Secuestros</v>
      </c>
      <c r="K175" s="82" t="s">
        <v>1205</v>
      </c>
      <c r="L175" s="84" t="str">
        <f>VLOOKUP(H175,[3]Hoja1!A$2:G$445,4,0)</f>
        <v>Inspecciones planeadas e inspecciones no planeadas, procedimientos de programas de seguridad y salud en el trabajo</v>
      </c>
      <c r="M175" s="84" t="str">
        <f>VLOOKUP(H175,[3]Hoja1!A$2:G$445,5,0)</f>
        <v xml:space="preserve">Uniformes Corporativos, Caquetas corporativas, Carnetización
</v>
      </c>
      <c r="N175" s="82">
        <v>2</v>
      </c>
      <c r="O175" s="17">
        <v>3</v>
      </c>
      <c r="P175" s="17">
        <v>60</v>
      </c>
      <c r="Q175" s="17">
        <f t="shared" si="37"/>
        <v>6</v>
      </c>
      <c r="R175" s="17">
        <f t="shared" si="38"/>
        <v>360</v>
      </c>
      <c r="S175" s="36" t="str">
        <f t="shared" si="39"/>
        <v>M-6</v>
      </c>
      <c r="T175" s="81" t="str">
        <f t="shared" si="35"/>
        <v>II</v>
      </c>
      <c r="U175" s="81" t="str">
        <f t="shared" si="40"/>
        <v>No Aceptable o Aceptable Con Control Especifico</v>
      </c>
      <c r="V175" s="139"/>
      <c r="W175" s="84" t="str">
        <f>VLOOKUP(H175,[3]Hoja1!A$2:G$445,6,0)</f>
        <v>Secuestros</v>
      </c>
      <c r="X175" s="82"/>
      <c r="Y175" s="82"/>
      <c r="Z175" s="82"/>
      <c r="AA175" s="84"/>
      <c r="AB175" s="84" t="str">
        <f>VLOOKUP(H175,[3]Hoja1!A$2:G$445,7,0)</f>
        <v>N/A</v>
      </c>
      <c r="AC175" s="82" t="s">
        <v>1224</v>
      </c>
      <c r="AD175" s="126"/>
    </row>
    <row r="176" spans="1:30" ht="90" thickBot="1">
      <c r="A176" s="184"/>
      <c r="B176" s="184"/>
      <c r="C176" s="153"/>
      <c r="D176" s="154"/>
      <c r="E176" s="155"/>
      <c r="F176" s="155"/>
      <c r="G176" s="84" t="str">
        <f>VLOOKUP(H176,[3]Hoja1!A$1:G$445,2,0)</f>
        <v>MANTENIMIENTO DE PUENTE GRUAS, LIMPIEZA DE CANALES, MANTENIMIENTO DE INSTALACIONES LOCATIVAS, MANTENIMIENTO Y REPARACIÓN DE POZOS</v>
      </c>
      <c r="H176" s="36" t="s">
        <v>624</v>
      </c>
      <c r="I176" s="36" t="s">
        <v>1234</v>
      </c>
      <c r="J176" s="84" t="str">
        <f>VLOOKUP(H176,[3]Hoja1!A$2:G$445,3,0)</f>
        <v>LESIONES, FRACTURAS, MUERTE</v>
      </c>
      <c r="K176" s="82" t="s">
        <v>1205</v>
      </c>
      <c r="L176" s="84" t="str">
        <f>VLOOKUP(H176,[3]Hoja1!A$2:G$445,4,0)</f>
        <v>Inspecciones planeadas e inspecciones no planeadas, procedimientos de programas de seguridad y salud en el trabajo</v>
      </c>
      <c r="M176" s="84" t="str">
        <f>VLOOKUP(H176,[3]Hoja1!A$2:G$445,5,0)</f>
        <v>EPP</v>
      </c>
      <c r="N176" s="82">
        <v>2</v>
      </c>
      <c r="O176" s="17">
        <v>2</v>
      </c>
      <c r="P176" s="17">
        <v>100</v>
      </c>
      <c r="Q176" s="17">
        <f t="shared" si="37"/>
        <v>4</v>
      </c>
      <c r="R176" s="17">
        <f t="shared" si="38"/>
        <v>400</v>
      </c>
      <c r="S176" s="36" t="str">
        <f t="shared" si="39"/>
        <v>B-4</v>
      </c>
      <c r="T176" s="81" t="str">
        <f t="shared" si="35"/>
        <v>II</v>
      </c>
      <c r="U176" s="81" t="str">
        <f t="shared" si="40"/>
        <v>No Aceptable o Aceptable Con Control Especifico</v>
      </c>
      <c r="V176" s="139"/>
      <c r="W176" s="84" t="str">
        <f>VLOOKUP(H176,[3]Hoja1!A$2:G$445,6,0)</f>
        <v>MUERTE</v>
      </c>
      <c r="X176" s="82"/>
      <c r="Y176" s="82"/>
      <c r="Z176" s="82"/>
      <c r="AA176" s="84"/>
      <c r="AB176" s="84" t="str">
        <f>VLOOKUP(H176,[3]Hoja1!A$2:G$445,7,0)</f>
        <v>CERTIFICACIÓN Y/O ENTRENAMIENTO EN TRABAJO SEGURO EN ALTURAS; DILGENCIAMIENTO DE PERMISO DE TRABAJO; USO Y MANEJO ADECUADO DE E.P.P.; ARME Y DESARME DE ANDAMIOS</v>
      </c>
      <c r="AC176" s="82" t="s">
        <v>32</v>
      </c>
      <c r="AD176" s="126"/>
    </row>
    <row r="177" spans="1:30" ht="51.75" thickBot="1">
      <c r="A177" s="184"/>
      <c r="B177" s="184"/>
      <c r="C177" s="153"/>
      <c r="D177" s="154"/>
      <c r="E177" s="155"/>
      <c r="F177" s="155"/>
      <c r="G177" s="84" t="str">
        <f>VLOOKUP(H177,[3]Hoja1!A$1:G$445,2,0)</f>
        <v>LLUVIAS, GRANIZADA, HELADAS</v>
      </c>
      <c r="H177" s="36" t="s">
        <v>86</v>
      </c>
      <c r="I177" s="36" t="s">
        <v>1235</v>
      </c>
      <c r="J177" s="84" t="str">
        <f>VLOOKUP(H177,[3]Hoja1!A$2:G$445,3,0)</f>
        <v>DERRUMBES, HIPOTERMIA, DAÑO EN INSTALACIONES</v>
      </c>
      <c r="K177" s="82" t="s">
        <v>1205</v>
      </c>
      <c r="L177" s="84" t="str">
        <f>VLOOKUP(H177,[3]Hoja1!A$2:G$445,4,0)</f>
        <v>Inspecciones planeadas e inspecciones no planeadas, procedimientos de programas de seguridad y salud en el trabajo</v>
      </c>
      <c r="M177" s="84" t="str">
        <f>VLOOKUP(H177,[3]Hoja1!A$2:G$445,5,0)</f>
        <v>BRIGADAS DE EMERGENCIAS</v>
      </c>
      <c r="N177" s="82">
        <v>2</v>
      </c>
      <c r="O177" s="17">
        <v>1</v>
      </c>
      <c r="P177" s="17">
        <v>100</v>
      </c>
      <c r="Q177" s="17">
        <f t="shared" si="37"/>
        <v>2</v>
      </c>
      <c r="R177" s="17">
        <f t="shared" si="38"/>
        <v>200</v>
      </c>
      <c r="S177" s="36" t="str">
        <f t="shared" si="39"/>
        <v>B-2</v>
      </c>
      <c r="T177" s="81" t="str">
        <f t="shared" si="35"/>
        <v>II</v>
      </c>
      <c r="U177" s="81" t="str">
        <f t="shared" si="40"/>
        <v>No Aceptable o Aceptable Con Control Especifico</v>
      </c>
      <c r="V177" s="139"/>
      <c r="W177" s="84" t="str">
        <f>VLOOKUP(H177,[3]Hoja1!A$2:G$445,6,0)</f>
        <v>MUERTE</v>
      </c>
      <c r="X177" s="82"/>
      <c r="Y177" s="82"/>
      <c r="Z177" s="82"/>
      <c r="AA177" s="84"/>
      <c r="AB177" s="84" t="str">
        <f>VLOOKUP(H177,[3]Hoja1!A$2:G$445,7,0)</f>
        <v>ENTRENAMIENTO DE LA BRIGADA; DIVULGACIÓN DE PLAN DE EMERGENCIA</v>
      </c>
      <c r="AC177" s="149" t="s">
        <v>1264</v>
      </c>
      <c r="AD177" s="126"/>
    </row>
    <row r="178" spans="1:30" ht="51.75" thickBot="1">
      <c r="A178" s="184"/>
      <c r="B178" s="184"/>
      <c r="C178" s="153"/>
      <c r="D178" s="154"/>
      <c r="E178" s="155"/>
      <c r="F178" s="155"/>
      <c r="G178" s="89" t="str">
        <f>VLOOKUP(H178,[3]Hoja1!A$1:G$445,2,0)</f>
        <v>SISMOS, INCENDIOS, INUNDACIONES, TERREMOTOS, VENDAVALES, DERRUMBE</v>
      </c>
      <c r="H178" s="102" t="s">
        <v>62</v>
      </c>
      <c r="I178" s="102" t="s">
        <v>1235</v>
      </c>
      <c r="J178" s="89" t="str">
        <f>VLOOKUP(H178,[3]Hoja1!A$2:G$445,3,0)</f>
        <v>SISMOS, INCENDIOS, INUNDACIONES, TERREMOTOS, VENDAVALES</v>
      </c>
      <c r="K178" s="88" t="s">
        <v>1205</v>
      </c>
      <c r="L178" s="89" t="str">
        <f>VLOOKUP(H178,[3]Hoja1!A$2:G$445,4,0)</f>
        <v>Inspecciones planeadas e inspecciones no planeadas, procedimientos de programas de seguridad y salud en el trabajo</v>
      </c>
      <c r="M178" s="89" t="str">
        <f>VLOOKUP(H178,[3]Hoja1!A$2:G$445,5,0)</f>
        <v>BRIGADAS DE EMERGENCIAS</v>
      </c>
      <c r="N178" s="88">
        <v>2</v>
      </c>
      <c r="O178" s="103">
        <v>1</v>
      </c>
      <c r="P178" s="103">
        <v>100</v>
      </c>
      <c r="Q178" s="103">
        <f t="shared" si="37"/>
        <v>2</v>
      </c>
      <c r="R178" s="103">
        <f t="shared" si="38"/>
        <v>200</v>
      </c>
      <c r="S178" s="102" t="str">
        <f t="shared" si="39"/>
        <v>B-2</v>
      </c>
      <c r="T178" s="111" t="str">
        <f t="shared" si="35"/>
        <v>II</v>
      </c>
      <c r="U178" s="111" t="str">
        <f t="shared" si="40"/>
        <v>No Aceptable o Aceptable Con Control Especifico</v>
      </c>
      <c r="V178" s="139"/>
      <c r="W178" s="89" t="str">
        <f>VLOOKUP(H178,[3]Hoja1!A$2:G$445,6,0)</f>
        <v>MUERTE</v>
      </c>
      <c r="X178" s="88"/>
      <c r="Y178" s="88"/>
      <c r="Z178" s="88"/>
      <c r="AA178" s="89"/>
      <c r="AB178" s="89" t="str">
        <f>VLOOKUP(H178,[3]Hoja1!A$2:G$445,7,0)</f>
        <v>ENTRENAMIENTO DE LA BRIGADA; DIVULGACIÓN DE PLAN DE EMERGENCIA</v>
      </c>
      <c r="AC178" s="128"/>
      <c r="AD178" s="126"/>
    </row>
    <row r="179" spans="1:30" ht="39" customHeight="1">
      <c r="A179" s="184"/>
      <c r="B179" s="184"/>
      <c r="C179" s="186" t="str">
        <f>VLOOKUP(E179,[3]Hoja2!A$2:C$82,2,0)</f>
        <v>Efectuar Ia operacion de valvulas y accesorios de Ia red matriz, para Ia prestación del servicio de acueducto a la ciudadania.</v>
      </c>
      <c r="D179" s="194" t="str">
        <f>VLOOKUP(E179,[3]Hoja2!A$2:C$82,3,0)</f>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
      <c r="E179" s="191" t="s">
        <v>1046</v>
      </c>
      <c r="F179" s="191" t="s">
        <v>1222</v>
      </c>
      <c r="G179" s="66" t="str">
        <f>VLOOKUP(H179,[3]Hoja1!A$1:G$445,2,0)</f>
        <v>Fluidos y Excrementos</v>
      </c>
      <c r="H179" s="62" t="s">
        <v>98</v>
      </c>
      <c r="I179" s="112" t="s">
        <v>1230</v>
      </c>
      <c r="J179" s="66" t="str">
        <f>VLOOKUP(H179,[3]Hoja1!A$2:G$445,3,0)</f>
        <v>Enfermedades Infectocontagiosas</v>
      </c>
      <c r="K179" s="65" t="s">
        <v>1205</v>
      </c>
      <c r="L179" s="66" t="str">
        <f>VLOOKUP(H179,[3]Hoja1!A$2:G$445,4,0)</f>
        <v>N/A</v>
      </c>
      <c r="M179" s="66" t="str">
        <f>VLOOKUP(H179,[3]Hoja1!A$2:G$445,5,0)</f>
        <v>N/A</v>
      </c>
      <c r="N179" s="65">
        <v>2</v>
      </c>
      <c r="O179" s="63">
        <v>3</v>
      </c>
      <c r="P179" s="63">
        <v>10</v>
      </c>
      <c r="Q179" s="63">
        <f>N179*O179</f>
        <v>6</v>
      </c>
      <c r="R179" s="63">
        <f>P179*Q179</f>
        <v>60</v>
      </c>
      <c r="S179" s="62" t="str">
        <f>IF(Q179=40,"MA-40",IF(Q179=30,"MA-30",IF(Q179=20,"A-20",IF(Q179=10,"A-10",IF(Q179=24,"MA-24",IF(Q179=18,"A-18",IF(Q179=12,"A-12",IF(Q179=6,"M-6",IF(Q179=8,"M-8",IF(Q179=6,"M-6",IF(Q179=4,"B-4",IF(Q179=2,"B-2",))))))))))))</f>
        <v>M-6</v>
      </c>
      <c r="T179" s="64" t="str">
        <f t="shared" si="35"/>
        <v>III</v>
      </c>
      <c r="U179" s="64" t="str">
        <f>IF(T179=0,"",IF(T179="IV","Aceptable",IF(T179="III","Mejorable",IF(T179="II","No Aceptable o Aceptable Con Control Especifico",IF(T179="I","No Aceptable","")))))</f>
        <v>Mejorable</v>
      </c>
      <c r="V179" s="188">
        <v>9</v>
      </c>
      <c r="W179" s="66" t="str">
        <f>VLOOKUP(H179,[3]Hoja1!A$2:G$445,6,0)</f>
        <v>Posibles enfermedades</v>
      </c>
      <c r="X179" s="65"/>
      <c r="Y179" s="65"/>
      <c r="Z179" s="65"/>
      <c r="AA179" s="66"/>
      <c r="AB179" s="66" t="str">
        <f>VLOOKUP(H179,[3]Hoja1!A$2:G$445,7,0)</f>
        <v xml:space="preserve">Riesgo Biológico, Autocuidado y/o Uso y manejo adecuado de E.P.P.
</v>
      </c>
      <c r="AC179" s="133" t="s">
        <v>1252</v>
      </c>
      <c r="AD179" s="186" t="s">
        <v>1207</v>
      </c>
    </row>
    <row r="180" spans="1:30" ht="38.25">
      <c r="A180" s="184"/>
      <c r="B180" s="184"/>
      <c r="C180" s="187"/>
      <c r="D180" s="195"/>
      <c r="E180" s="192"/>
      <c r="F180" s="192"/>
      <c r="G180" s="71" t="str">
        <f>VLOOKUP(H180,[3]Hoja1!A$1:G$445,2,0)</f>
        <v>Modeduras</v>
      </c>
      <c r="H180" s="67" t="s">
        <v>79</v>
      </c>
      <c r="I180" s="67" t="s">
        <v>1230</v>
      </c>
      <c r="J180" s="71" t="str">
        <f>VLOOKUP(H180,[3]Hoja1!A$2:G$445,3,0)</f>
        <v>Lesiones, tejidos, muerte, enfermedades infectocontagiosas</v>
      </c>
      <c r="K180" s="70" t="s">
        <v>1205</v>
      </c>
      <c r="L180" s="71" t="str">
        <f>VLOOKUP(H180,[3]Hoja1!A$2:G$445,4,0)</f>
        <v>N/A</v>
      </c>
      <c r="M180" s="71" t="str">
        <f>VLOOKUP(H180,[3]Hoja1!A$2:G$445,5,0)</f>
        <v>N/A</v>
      </c>
      <c r="N180" s="70">
        <v>2</v>
      </c>
      <c r="O180" s="68">
        <v>2</v>
      </c>
      <c r="P180" s="68">
        <v>25</v>
      </c>
      <c r="Q180" s="68">
        <f t="shared" ref="Q180:Q208" si="41">N180*O180</f>
        <v>4</v>
      </c>
      <c r="R180" s="68">
        <f t="shared" ref="R180:R208" si="42">P180*Q180</f>
        <v>100</v>
      </c>
      <c r="S180" s="67" t="str">
        <f t="shared" ref="S180:S208" si="43">IF(Q180=40,"MA-40",IF(Q180=30,"MA-30",IF(Q180=20,"A-20",IF(Q180=10,"A-10",IF(Q180=24,"MA-24",IF(Q180=18,"A-18",IF(Q180=12,"A-12",IF(Q180=6,"M-6",IF(Q180=8,"M-8",IF(Q180=6,"M-6",IF(Q180=4,"B-4",IF(Q180=2,"B-2",))))))))))))</f>
        <v>B-4</v>
      </c>
      <c r="T180" s="69" t="str">
        <f t="shared" si="35"/>
        <v>III</v>
      </c>
      <c r="U180" s="69" t="str">
        <f t="shared" ref="U180:U208" si="44">IF(T180=0,"",IF(T180="IV","Aceptable",IF(T180="III","Mejorable",IF(T180="II","No Aceptable o Aceptable Con Control Especifico",IF(T180="I","No Aceptable","")))))</f>
        <v>Mejorable</v>
      </c>
      <c r="V180" s="189"/>
      <c r="W180" s="71" t="str">
        <f>VLOOKUP(H180,[3]Hoja1!A$2:G$445,6,0)</f>
        <v>Posibles enfermedades</v>
      </c>
      <c r="X180" s="70"/>
      <c r="Y180" s="70"/>
      <c r="Z180" s="70"/>
      <c r="AA180" s="71"/>
      <c r="AB180" s="71" t="str">
        <f>VLOOKUP(H180,[3]Hoja1!A$2:G$445,7,0)</f>
        <v xml:space="preserve">Riesgo Biológico, Autocuidado y/o Uso y manejo adecuado de E.P.P.
</v>
      </c>
      <c r="AC180" s="134"/>
      <c r="AD180" s="187"/>
    </row>
    <row r="181" spans="1:30" ht="38.25">
      <c r="A181" s="184"/>
      <c r="B181" s="184"/>
      <c r="C181" s="187"/>
      <c r="D181" s="195"/>
      <c r="E181" s="192"/>
      <c r="F181" s="192"/>
      <c r="G181" s="71" t="str">
        <f>VLOOKUP(H181,[3]Hoja1!A$1:G$445,2,0)</f>
        <v>Parásitos</v>
      </c>
      <c r="H181" s="67" t="s">
        <v>105</v>
      </c>
      <c r="I181" s="67" t="s">
        <v>1230</v>
      </c>
      <c r="J181" s="71" t="str">
        <f>VLOOKUP(H181,[3]Hoja1!A$2:G$445,3,0)</f>
        <v>Lesiones, infecciones parasitarias</v>
      </c>
      <c r="K181" s="70" t="s">
        <v>1205</v>
      </c>
      <c r="L181" s="71" t="str">
        <f>VLOOKUP(H181,[3]Hoja1!A$2:G$445,4,0)</f>
        <v>N/A</v>
      </c>
      <c r="M181" s="71" t="str">
        <f>VLOOKUP(H181,[3]Hoja1!A$2:G$445,5,0)</f>
        <v>N/A</v>
      </c>
      <c r="N181" s="70">
        <v>2</v>
      </c>
      <c r="O181" s="68">
        <v>1</v>
      </c>
      <c r="P181" s="68">
        <v>25</v>
      </c>
      <c r="Q181" s="68">
        <f t="shared" si="41"/>
        <v>2</v>
      </c>
      <c r="R181" s="68">
        <f t="shared" si="42"/>
        <v>50</v>
      </c>
      <c r="S181" s="67" t="str">
        <f t="shared" si="43"/>
        <v>B-2</v>
      </c>
      <c r="T181" s="69" t="str">
        <f t="shared" si="35"/>
        <v>III</v>
      </c>
      <c r="U181" s="69" t="str">
        <f t="shared" si="44"/>
        <v>Mejorable</v>
      </c>
      <c r="V181" s="189"/>
      <c r="W181" s="71" t="str">
        <f>VLOOKUP(H181,[3]Hoja1!A$2:G$445,6,0)</f>
        <v>Enfermedades Parasitarias</v>
      </c>
      <c r="X181" s="70"/>
      <c r="Y181" s="70"/>
      <c r="Z181" s="70"/>
      <c r="AA181" s="71"/>
      <c r="AB181" s="71" t="str">
        <f>VLOOKUP(H181,[3]Hoja1!A$2:G$445,7,0)</f>
        <v xml:space="preserve">Riesgo Biológico, Autocuidado y/o Uso y manejo adecuado de E.P.P.
</v>
      </c>
      <c r="AC181" s="134"/>
      <c r="AD181" s="187"/>
    </row>
    <row r="182" spans="1:30" ht="51">
      <c r="A182" s="184"/>
      <c r="B182" s="184"/>
      <c r="C182" s="187"/>
      <c r="D182" s="195"/>
      <c r="E182" s="192"/>
      <c r="F182" s="192"/>
      <c r="G182" s="71" t="str">
        <f>VLOOKUP(H182,[3]Hoja1!A$1:G$445,2,0)</f>
        <v>Bacteria</v>
      </c>
      <c r="H182" s="67" t="s">
        <v>108</v>
      </c>
      <c r="I182" s="67" t="s">
        <v>1230</v>
      </c>
      <c r="J182" s="71" t="str">
        <f>VLOOKUP(H182,[3]Hoja1!A$2:G$445,3,0)</f>
        <v>Infecciones producidas por Bacterianas</v>
      </c>
      <c r="K182" s="70" t="s">
        <v>1205</v>
      </c>
      <c r="L182" s="71" t="str">
        <f>VLOOKUP(H182,[3]Hoja1!A$2:G$445,4,0)</f>
        <v>Inspecciones planeadas e inspecciones no planeadas, procedimientos de programas de seguridad y salud en el trabajo</v>
      </c>
      <c r="M182" s="71" t="str">
        <f>VLOOKUP(H182,[3]Hoja1!A$2:G$445,5,0)</f>
        <v>Programa de vacunación, bota pantalon, overol, guantes, tapabocas, mascarillas con filtos</v>
      </c>
      <c r="N182" s="70">
        <v>2</v>
      </c>
      <c r="O182" s="68">
        <v>3</v>
      </c>
      <c r="P182" s="68">
        <v>10</v>
      </c>
      <c r="Q182" s="68">
        <f t="shared" si="41"/>
        <v>6</v>
      </c>
      <c r="R182" s="68">
        <f t="shared" si="42"/>
        <v>60</v>
      </c>
      <c r="S182" s="67" t="str">
        <f t="shared" si="43"/>
        <v>M-6</v>
      </c>
      <c r="T182" s="69" t="str">
        <f t="shared" si="35"/>
        <v>III</v>
      </c>
      <c r="U182" s="69" t="str">
        <f t="shared" si="44"/>
        <v>Mejorable</v>
      </c>
      <c r="V182" s="189"/>
      <c r="W182" s="71" t="str">
        <f>VLOOKUP(H182,[3]Hoja1!A$2:G$445,6,0)</f>
        <v xml:space="preserve">Enfermedades Infectocontagiosas
</v>
      </c>
      <c r="X182" s="70"/>
      <c r="Y182" s="70"/>
      <c r="Z182" s="70"/>
      <c r="AA182" s="71"/>
      <c r="AB182" s="71" t="str">
        <f>VLOOKUP(H182,[3]Hoja1!A$2:G$445,7,0)</f>
        <v xml:space="preserve">Riesgo Biológico, Autocuidado y/o Uso y manejo adecuado de E.P.P.
</v>
      </c>
      <c r="AC182" s="134"/>
      <c r="AD182" s="187"/>
    </row>
    <row r="183" spans="1:30" ht="51">
      <c r="A183" s="184"/>
      <c r="B183" s="184"/>
      <c r="C183" s="187"/>
      <c r="D183" s="195"/>
      <c r="E183" s="192"/>
      <c r="F183" s="192"/>
      <c r="G183" s="71" t="str">
        <f>VLOOKUP(H183,[3]Hoja1!A$1:G$445,2,0)</f>
        <v>Hongos</v>
      </c>
      <c r="H183" s="67" t="s">
        <v>117</v>
      </c>
      <c r="I183" s="67" t="s">
        <v>1230</v>
      </c>
      <c r="J183" s="71" t="str">
        <f>VLOOKUP(H183,[3]Hoja1!A$2:G$445,3,0)</f>
        <v>Micosis</v>
      </c>
      <c r="K183" s="70" t="s">
        <v>1205</v>
      </c>
      <c r="L183" s="71" t="str">
        <f>VLOOKUP(H183,[3]Hoja1!A$2:G$445,4,0)</f>
        <v>Inspecciones planeadas e inspecciones no planeadas, procedimientos de programas de seguridad y salud en el trabajo</v>
      </c>
      <c r="M183" s="71" t="str">
        <f>VLOOKUP(H183,[3]Hoja1!A$2:G$445,5,0)</f>
        <v>Programa de vacunación, éxamenes periódicos</v>
      </c>
      <c r="N183" s="70">
        <v>2</v>
      </c>
      <c r="O183" s="68">
        <v>2</v>
      </c>
      <c r="P183" s="68">
        <v>25</v>
      </c>
      <c r="Q183" s="68">
        <f t="shared" si="41"/>
        <v>4</v>
      </c>
      <c r="R183" s="68">
        <f t="shared" si="42"/>
        <v>100</v>
      </c>
      <c r="S183" s="67" t="str">
        <f t="shared" si="43"/>
        <v>B-4</v>
      </c>
      <c r="T183" s="69" t="str">
        <f t="shared" si="35"/>
        <v>III</v>
      </c>
      <c r="U183" s="69" t="str">
        <f t="shared" si="44"/>
        <v>Mejorable</v>
      </c>
      <c r="V183" s="189"/>
      <c r="W183" s="71" t="str">
        <f>VLOOKUP(H183,[3]Hoja1!A$2:G$445,6,0)</f>
        <v>Micosis</v>
      </c>
      <c r="X183" s="70"/>
      <c r="Y183" s="70"/>
      <c r="Z183" s="70"/>
      <c r="AA183" s="71"/>
      <c r="AB183" s="71" t="str">
        <f>VLOOKUP(H183,[3]Hoja1!A$2:G$445,7,0)</f>
        <v xml:space="preserve">Riesgo Biológico, Autocuidado y/o Uso y manejo adecuado de E.P.P.
</v>
      </c>
      <c r="AC183" s="134"/>
      <c r="AD183" s="187"/>
    </row>
    <row r="184" spans="1:30" ht="51">
      <c r="A184" s="184"/>
      <c r="B184" s="184"/>
      <c r="C184" s="187"/>
      <c r="D184" s="195"/>
      <c r="E184" s="192"/>
      <c r="F184" s="192"/>
      <c r="G184" s="71" t="str">
        <f>VLOOKUP(H184,[3]Hoja1!A$1:G$445,2,0)</f>
        <v>Virus</v>
      </c>
      <c r="H184" s="67" t="s">
        <v>120</v>
      </c>
      <c r="I184" s="67" t="s">
        <v>1230</v>
      </c>
      <c r="J184" s="71" t="str">
        <f>VLOOKUP(H184,[3]Hoja1!A$2:G$445,3,0)</f>
        <v>Infecciones Virales</v>
      </c>
      <c r="K184" s="70" t="s">
        <v>1205</v>
      </c>
      <c r="L184" s="71" t="str">
        <f>VLOOKUP(H184,[3]Hoja1!A$2:G$445,4,0)</f>
        <v>Inspecciones planeadas e inspecciones no planeadas, procedimientos de programas de seguridad y salud en el trabajo</v>
      </c>
      <c r="M184" s="71" t="str">
        <f>VLOOKUP(H184,[3]Hoja1!A$2:G$445,5,0)</f>
        <v>Programa de vacunación, bota pantalon, overol, guantes, tapabocas, mascarillas con filtos</v>
      </c>
      <c r="N184" s="70">
        <v>2</v>
      </c>
      <c r="O184" s="68">
        <v>2</v>
      </c>
      <c r="P184" s="68">
        <v>10</v>
      </c>
      <c r="Q184" s="68">
        <f t="shared" si="41"/>
        <v>4</v>
      </c>
      <c r="R184" s="68">
        <f t="shared" si="42"/>
        <v>40</v>
      </c>
      <c r="S184" s="67" t="str">
        <f t="shared" si="43"/>
        <v>B-4</v>
      </c>
      <c r="T184" s="69" t="str">
        <f t="shared" si="35"/>
        <v>III</v>
      </c>
      <c r="U184" s="69" t="str">
        <f t="shared" si="44"/>
        <v>Mejorable</v>
      </c>
      <c r="V184" s="189"/>
      <c r="W184" s="71" t="str">
        <f>VLOOKUP(H184,[3]Hoja1!A$2:G$445,6,0)</f>
        <v xml:space="preserve">Enfermedades Infectocontagiosas
</v>
      </c>
      <c r="X184" s="70"/>
      <c r="Y184" s="70"/>
      <c r="Z184" s="70"/>
      <c r="AA184" s="71"/>
      <c r="AB184" s="71" t="str">
        <f>VLOOKUP(H184,[3]Hoja1!A$2:G$445,7,0)</f>
        <v xml:space="preserve">Riesgo Biológico, Autocuidado y/o Uso y manejo adecuado de E.P.P.
</v>
      </c>
      <c r="AC184" s="134"/>
      <c r="AD184" s="187"/>
    </row>
    <row r="185" spans="1:30" ht="51">
      <c r="A185" s="184"/>
      <c r="B185" s="184"/>
      <c r="C185" s="187"/>
      <c r="D185" s="195"/>
      <c r="E185" s="192"/>
      <c r="F185" s="192"/>
      <c r="G185" s="71" t="str">
        <f>VLOOKUP(H185,[3]Hoja1!A$1:G$445,2,0)</f>
        <v>AUSENCIA O EXCESO DE LUZ EN UN AMBIENTE</v>
      </c>
      <c r="H185" s="67" t="s">
        <v>155</v>
      </c>
      <c r="I185" s="67" t="s">
        <v>1237</v>
      </c>
      <c r="J185" s="71" t="str">
        <f>VLOOKUP(H185,[3]Hoja1!A$2:G$445,3,0)</f>
        <v>DISMINUCIÓN AGUDEZA VISUAL, CANSANCIO VISUAL</v>
      </c>
      <c r="K185" s="70" t="s">
        <v>1205</v>
      </c>
      <c r="L185" s="71" t="str">
        <f>VLOOKUP(H185,[3]Hoja1!A$2:G$445,4,0)</f>
        <v>Inspecciones planeadas e inspecciones no planeadas, procedimientos de programas de seguridad y salud en el trabajo</v>
      </c>
      <c r="M185" s="71" t="str">
        <f>VLOOKUP(H185,[3]Hoja1!A$2:G$445,5,0)</f>
        <v>N/A</v>
      </c>
      <c r="N185" s="70">
        <v>2</v>
      </c>
      <c r="O185" s="68">
        <v>2</v>
      </c>
      <c r="P185" s="68">
        <v>10</v>
      </c>
      <c r="Q185" s="68">
        <f t="shared" si="41"/>
        <v>4</v>
      </c>
      <c r="R185" s="68">
        <f t="shared" si="42"/>
        <v>40</v>
      </c>
      <c r="S185" s="67" t="str">
        <f t="shared" si="43"/>
        <v>B-4</v>
      </c>
      <c r="T185" s="69" t="str">
        <f t="shared" si="35"/>
        <v>III</v>
      </c>
      <c r="U185" s="69" t="str">
        <f t="shared" si="44"/>
        <v>Mejorable</v>
      </c>
      <c r="V185" s="189"/>
      <c r="W185" s="71" t="str">
        <f>VLOOKUP(H185,[3]Hoja1!A$2:G$445,6,0)</f>
        <v>DISMINUCIÓN AGUDEZA VISUAL</v>
      </c>
      <c r="X185" s="70"/>
      <c r="Y185" s="70"/>
      <c r="Z185" s="70"/>
      <c r="AA185" s="71" t="s">
        <v>1253</v>
      </c>
      <c r="AB185" s="71" t="str">
        <f>VLOOKUP(H185,[3]Hoja1!A$2:G$445,7,0)</f>
        <v>N/A</v>
      </c>
      <c r="AC185" s="70" t="s">
        <v>32</v>
      </c>
      <c r="AD185" s="187"/>
    </row>
    <row r="186" spans="1:30" ht="51">
      <c r="A186" s="184"/>
      <c r="B186" s="184"/>
      <c r="C186" s="187"/>
      <c r="D186" s="195"/>
      <c r="E186" s="192"/>
      <c r="F186" s="192"/>
      <c r="G186" s="71" t="str">
        <f>VLOOKUP(H186,[3]Hoja1!A$1:G$445,2,0)</f>
        <v>INFRAROJA, ULTRAVIOLETA, VISIBLE, RADIOFRECUENCIA, MICROONDAS, LASER</v>
      </c>
      <c r="H186" s="67" t="s">
        <v>67</v>
      </c>
      <c r="I186" s="67" t="s">
        <v>1237</v>
      </c>
      <c r="J186" s="71" t="str">
        <f>VLOOKUP(H186,[3]Hoja1!A$2:G$445,3,0)</f>
        <v>CÁNCER, LESIONES DÉRMICAS Y OCULARES</v>
      </c>
      <c r="K186" s="70" t="s">
        <v>1205</v>
      </c>
      <c r="L186" s="71" t="str">
        <f>VLOOKUP(H186,[3]Hoja1!A$2:G$445,4,0)</f>
        <v>Inspecciones planeadas e inspecciones no planeadas, procedimientos de programas de seguridad y salud en el trabajo</v>
      </c>
      <c r="M186" s="71" t="str">
        <f>VLOOKUP(H186,[3]Hoja1!A$2:G$445,5,0)</f>
        <v>PROGRAMA BLOQUEADOR SOLAR</v>
      </c>
      <c r="N186" s="70">
        <v>2</v>
      </c>
      <c r="O186" s="68">
        <v>3</v>
      </c>
      <c r="P186" s="68">
        <v>10</v>
      </c>
      <c r="Q186" s="68">
        <f t="shared" si="41"/>
        <v>6</v>
      </c>
      <c r="R186" s="68">
        <f t="shared" si="42"/>
        <v>60</v>
      </c>
      <c r="S186" s="67" t="str">
        <f t="shared" si="43"/>
        <v>M-6</v>
      </c>
      <c r="T186" s="69" t="str">
        <f t="shared" si="35"/>
        <v>III</v>
      </c>
      <c r="U186" s="69" t="str">
        <f t="shared" si="44"/>
        <v>Mejorable</v>
      </c>
      <c r="V186" s="189"/>
      <c r="W186" s="71" t="str">
        <f>VLOOKUP(H186,[3]Hoja1!A$2:G$445,6,0)</f>
        <v>CÁNCER</v>
      </c>
      <c r="X186" s="70"/>
      <c r="Y186" s="70"/>
      <c r="Z186" s="70"/>
      <c r="AA186" s="71"/>
      <c r="AB186" s="71" t="str">
        <f>VLOOKUP(H186,[3]Hoja1!A$2:G$445,7,0)</f>
        <v>N/A</v>
      </c>
      <c r="AC186" s="70" t="s">
        <v>1254</v>
      </c>
      <c r="AD186" s="187"/>
    </row>
    <row r="187" spans="1:30" ht="89.25">
      <c r="A187" s="184"/>
      <c r="B187" s="184"/>
      <c r="C187" s="187"/>
      <c r="D187" s="195"/>
      <c r="E187" s="192"/>
      <c r="F187" s="192"/>
      <c r="G187" s="71" t="str">
        <f>VLOOKUP(H187,[3]Hoja1!A$1:G$445,2,0)</f>
        <v>MAQUINARIA O EQUIPO</v>
      </c>
      <c r="H187" s="67" t="s">
        <v>164</v>
      </c>
      <c r="I187" s="67" t="s">
        <v>1237</v>
      </c>
      <c r="J187" s="71" t="str">
        <f>VLOOKUP(H187,[3]Hoja1!A$2:G$445,3,0)</f>
        <v>SORDERA, ESTRÉS, HIPOACUSIA, CEFALA,IRRITABILIDAD</v>
      </c>
      <c r="K187" s="70" t="s">
        <v>1205</v>
      </c>
      <c r="L187" s="71" t="str">
        <f>VLOOKUP(H187,[3]Hoja1!A$2:G$445,4,0)</f>
        <v>Inspecciones planeadas e inspecciones no planeadas, procedimientos de programas de seguridad y salud en el trabajo</v>
      </c>
      <c r="M187" s="71" t="str">
        <f>VLOOKUP(H187,[3]Hoja1!A$2:G$445,5,0)</f>
        <v>PVE RUIDO</v>
      </c>
      <c r="N187" s="70">
        <v>2</v>
      </c>
      <c r="O187" s="68">
        <v>3</v>
      </c>
      <c r="P187" s="68">
        <v>10</v>
      </c>
      <c r="Q187" s="68">
        <f t="shared" si="41"/>
        <v>6</v>
      </c>
      <c r="R187" s="68">
        <f t="shared" si="42"/>
        <v>60</v>
      </c>
      <c r="S187" s="67" t="str">
        <f t="shared" si="43"/>
        <v>M-6</v>
      </c>
      <c r="T187" s="69" t="str">
        <f t="shared" si="35"/>
        <v>III</v>
      </c>
      <c r="U187" s="69" t="str">
        <f t="shared" si="44"/>
        <v>Mejorable</v>
      </c>
      <c r="V187" s="189"/>
      <c r="W187" s="71" t="str">
        <f>VLOOKUP(H187,[3]Hoja1!A$2:G$445,6,0)</f>
        <v>SORDERA</v>
      </c>
      <c r="X187" s="70"/>
      <c r="Y187" s="70"/>
      <c r="Z187" s="70"/>
      <c r="AA187" s="71" t="s">
        <v>1255</v>
      </c>
      <c r="AB187" s="71" t="str">
        <f>VLOOKUP(H187,[3]Hoja1!A$2:G$445,7,0)</f>
        <v>USO DE EPP</v>
      </c>
      <c r="AC187" s="70" t="s">
        <v>1256</v>
      </c>
      <c r="AD187" s="187"/>
    </row>
    <row r="188" spans="1:30" ht="51">
      <c r="A188" s="184"/>
      <c r="B188" s="184"/>
      <c r="C188" s="187"/>
      <c r="D188" s="195"/>
      <c r="E188" s="192"/>
      <c r="F188" s="192"/>
      <c r="G188" s="71" t="str">
        <f>VLOOKUP(H188,[3]Hoja1!A$1:G$445,2,0)</f>
        <v>ENERGÍA TÉRMICA, CAMBIO DE TEMPERATURA DURANTE LOS RECORRIDOS</v>
      </c>
      <c r="H188" s="67" t="s">
        <v>174</v>
      </c>
      <c r="I188" s="67" t="s">
        <v>1237</v>
      </c>
      <c r="J188" s="71" t="str">
        <f>VLOOKUP(H188,[3]Hoja1!A$2:G$445,3,0)</f>
        <v xml:space="preserve"> HIPOTERMIA</v>
      </c>
      <c r="K188" s="70" t="s">
        <v>1205</v>
      </c>
      <c r="L188" s="71" t="str">
        <f>VLOOKUP(H188,[3]Hoja1!A$2:G$445,4,0)</f>
        <v>Inspecciones planeadas e inspecciones no planeadas, procedimientos de programas de seguridad y salud en el trabajo</v>
      </c>
      <c r="M188" s="71" t="str">
        <f>VLOOKUP(H188,[3]Hoja1!A$2:G$445,5,0)</f>
        <v>EPP OVEROLES TERMICOS</v>
      </c>
      <c r="N188" s="70">
        <v>2</v>
      </c>
      <c r="O188" s="68">
        <v>1</v>
      </c>
      <c r="P188" s="68">
        <v>10</v>
      </c>
      <c r="Q188" s="68">
        <f t="shared" si="41"/>
        <v>2</v>
      </c>
      <c r="R188" s="68">
        <f t="shared" si="42"/>
        <v>20</v>
      </c>
      <c r="S188" s="67" t="str">
        <f t="shared" si="43"/>
        <v>B-2</v>
      </c>
      <c r="T188" s="69" t="str">
        <f t="shared" si="35"/>
        <v>IV</v>
      </c>
      <c r="U188" s="69" t="str">
        <f t="shared" si="44"/>
        <v>Aceptable</v>
      </c>
      <c r="V188" s="189"/>
      <c r="W188" s="71" t="str">
        <f>VLOOKUP(H188,[3]Hoja1!A$2:G$445,6,0)</f>
        <v xml:space="preserve"> HIPOTERMIA</v>
      </c>
      <c r="X188" s="70"/>
      <c r="Y188" s="70"/>
      <c r="Z188" s="70"/>
      <c r="AA188" s="71"/>
      <c r="AB188" s="71" t="str">
        <f>VLOOKUP(H188,[3]Hoja1!A$2:G$445,7,0)</f>
        <v>N/A</v>
      </c>
      <c r="AC188" s="70" t="s">
        <v>1257</v>
      </c>
      <c r="AD188" s="187"/>
    </row>
    <row r="189" spans="1:30" ht="63.75">
      <c r="A189" s="184"/>
      <c r="B189" s="184"/>
      <c r="C189" s="187"/>
      <c r="D189" s="195"/>
      <c r="E189" s="192"/>
      <c r="F189" s="192"/>
      <c r="G189" s="71" t="str">
        <f>VLOOKUP(H189,[3]Hoja1!A$1:G$445,2,0)</f>
        <v>MAQUINARIA O EQUIPO</v>
      </c>
      <c r="H189" s="67" t="s">
        <v>177</v>
      </c>
      <c r="I189" s="67" t="s">
        <v>1237</v>
      </c>
      <c r="J189" s="71" t="str">
        <f>VLOOKUP(H189,[3]Hoja1!A$2:G$445,3,0)</f>
        <v>LESIONES  OSTEOMUSCULARES,  LESIONES OSTEOARTICULARES, SÍNTOMAS NEUROLÓGICOS</v>
      </c>
      <c r="K189" s="70" t="s">
        <v>1205</v>
      </c>
      <c r="L189" s="71" t="str">
        <f>VLOOKUP(H189,[3]Hoja1!A$2:G$445,4,0)</f>
        <v>Inspecciones planeadas e inspecciones no planeadas, procedimientos de programas de seguridad y salud en el trabajo</v>
      </c>
      <c r="M189" s="71" t="str">
        <f>VLOOKUP(H189,[3]Hoja1!A$2:G$445,5,0)</f>
        <v>PVE RUIDO</v>
      </c>
      <c r="N189" s="70">
        <v>2</v>
      </c>
      <c r="O189" s="68">
        <v>2</v>
      </c>
      <c r="P189" s="68">
        <v>10</v>
      </c>
      <c r="Q189" s="68">
        <f t="shared" si="41"/>
        <v>4</v>
      </c>
      <c r="R189" s="68">
        <f t="shared" si="42"/>
        <v>40</v>
      </c>
      <c r="S189" s="67" t="str">
        <f t="shared" si="43"/>
        <v>B-4</v>
      </c>
      <c r="T189" s="69" t="str">
        <f t="shared" si="35"/>
        <v>III</v>
      </c>
      <c r="U189" s="69" t="str">
        <f t="shared" si="44"/>
        <v>Mejorable</v>
      </c>
      <c r="V189" s="189"/>
      <c r="W189" s="71" t="str">
        <f>VLOOKUP(H189,[3]Hoja1!A$2:G$445,6,0)</f>
        <v>SÍNTOMAS NEUROLÓGICOS</v>
      </c>
      <c r="X189" s="70"/>
      <c r="Y189" s="70"/>
      <c r="Z189" s="70"/>
      <c r="AA189" s="71"/>
      <c r="AB189" s="71" t="str">
        <f>VLOOKUP(H189,[3]Hoja1!A$2:G$445,7,0)</f>
        <v>N/A</v>
      </c>
      <c r="AC189" s="70" t="s">
        <v>1258</v>
      </c>
      <c r="AD189" s="187"/>
    </row>
    <row r="190" spans="1:30" ht="51">
      <c r="A190" s="184"/>
      <c r="B190" s="184"/>
      <c r="C190" s="187"/>
      <c r="D190" s="195"/>
      <c r="E190" s="192"/>
      <c r="F190" s="192"/>
      <c r="G190" s="71" t="str">
        <f>VLOOKUP(H190,[3]Hoja1!A$1:G$445,2,0)</f>
        <v>GASES Y VAPORES</v>
      </c>
      <c r="H190" s="67" t="s">
        <v>250</v>
      </c>
      <c r="I190" s="67" t="s">
        <v>1289</v>
      </c>
      <c r="J190" s="71" t="str">
        <f>VLOOKUP(H190,[3]Hoja1!A$2:G$445,3,0)</f>
        <v xml:space="preserve"> LESIONES EN LA PIEL, IRRITACIÓN EN VÍAS  RESPIRATORIAS, MUERTE</v>
      </c>
      <c r="K190" s="70" t="s">
        <v>1205</v>
      </c>
      <c r="L190" s="71" t="str">
        <f>VLOOKUP(H190,[3]Hoja1!A$2:G$445,4,0)</f>
        <v>Inspecciones planeadas e inspecciones no planeadas, procedimientos de programas de seguridad y salud en el trabajo</v>
      </c>
      <c r="M190" s="71" t="str">
        <f>VLOOKUP(H190,[3]Hoja1!A$2:G$445,5,0)</f>
        <v>EPP TAPABOCAS, CARETAS CON FILTROS</v>
      </c>
      <c r="N190" s="70">
        <v>2</v>
      </c>
      <c r="O190" s="68">
        <v>2</v>
      </c>
      <c r="P190" s="68">
        <v>10</v>
      </c>
      <c r="Q190" s="68">
        <f t="shared" si="41"/>
        <v>4</v>
      </c>
      <c r="R190" s="68">
        <f t="shared" si="42"/>
        <v>40</v>
      </c>
      <c r="S190" s="67" t="str">
        <f t="shared" si="43"/>
        <v>B-4</v>
      </c>
      <c r="T190" s="69" t="str">
        <f t="shared" si="35"/>
        <v>III</v>
      </c>
      <c r="U190" s="69" t="str">
        <f t="shared" si="44"/>
        <v>Mejorable</v>
      </c>
      <c r="V190" s="189"/>
      <c r="W190" s="71" t="str">
        <f>VLOOKUP(H190,[3]Hoja1!A$2:G$445,6,0)</f>
        <v xml:space="preserve"> MUERTE</v>
      </c>
      <c r="X190" s="70"/>
      <c r="Y190" s="70"/>
      <c r="Z190" s="70"/>
      <c r="AA190" s="71"/>
      <c r="AB190" s="71" t="str">
        <f>VLOOKUP(H190,[3]Hoja1!A$2:G$445,7,0)</f>
        <v>USO Y MANEJO ADECUADO DE E.P.P.</v>
      </c>
      <c r="AC190" s="134" t="s">
        <v>1256</v>
      </c>
      <c r="AD190" s="187"/>
    </row>
    <row r="191" spans="1:30" ht="51">
      <c r="A191" s="184"/>
      <c r="B191" s="184"/>
      <c r="C191" s="187"/>
      <c r="D191" s="195"/>
      <c r="E191" s="192"/>
      <c r="F191" s="192"/>
      <c r="G191" s="71" t="str">
        <f>VLOOKUP(H191,[3]Hoja1!A$1:G$445,2,0)</f>
        <v>MATERIAL PARTICULADO</v>
      </c>
      <c r="H191" s="67" t="s">
        <v>269</v>
      </c>
      <c r="I191" s="67" t="s">
        <v>1289</v>
      </c>
      <c r="J191" s="71" t="str">
        <f>VLOOKUP(H191,[3]Hoja1!A$2:G$445,3,0)</f>
        <v>NEUMOCONIOSIS, BRONQUITIS, ASMA, SILICOSIS</v>
      </c>
      <c r="K191" s="70" t="s">
        <v>1205</v>
      </c>
      <c r="L191" s="71" t="str">
        <f>VLOOKUP(H191,[3]Hoja1!A$2:G$445,4,0)</f>
        <v>Inspecciones planeadas e inspecciones no planeadas, procedimientos de programas de seguridad y salud en el trabajo</v>
      </c>
      <c r="M191" s="71" t="str">
        <f>VLOOKUP(H191,[3]Hoja1!A$2:G$445,5,0)</f>
        <v>EPP MASCARILLAS Y FILTROS</v>
      </c>
      <c r="N191" s="70">
        <v>2</v>
      </c>
      <c r="O191" s="68">
        <v>3</v>
      </c>
      <c r="P191" s="68">
        <v>10</v>
      </c>
      <c r="Q191" s="68">
        <f t="shared" si="41"/>
        <v>6</v>
      </c>
      <c r="R191" s="68">
        <f t="shared" si="42"/>
        <v>60</v>
      </c>
      <c r="S191" s="67" t="str">
        <f t="shared" si="43"/>
        <v>M-6</v>
      </c>
      <c r="T191" s="69" t="str">
        <f t="shared" si="35"/>
        <v>III</v>
      </c>
      <c r="U191" s="69" t="str">
        <f t="shared" si="44"/>
        <v>Mejorable</v>
      </c>
      <c r="V191" s="189"/>
      <c r="W191" s="71" t="str">
        <f>VLOOKUP(H191,[3]Hoja1!A$2:G$445,6,0)</f>
        <v>NEUMOCONIOSIS</v>
      </c>
      <c r="X191" s="70"/>
      <c r="Y191" s="70"/>
      <c r="Z191" s="70"/>
      <c r="AA191" s="71"/>
      <c r="AB191" s="71" t="str">
        <f>VLOOKUP(H191,[3]Hoja1!A$2:G$445,7,0)</f>
        <v>USO Y MANEJO DE LOS EPP</v>
      </c>
      <c r="AC191" s="134"/>
      <c r="AD191" s="187"/>
    </row>
    <row r="192" spans="1:30" ht="51">
      <c r="A192" s="184"/>
      <c r="B192" s="184"/>
      <c r="C192" s="187"/>
      <c r="D192" s="195"/>
      <c r="E192" s="192"/>
      <c r="F192" s="192"/>
      <c r="G192" s="71" t="str">
        <f>VLOOKUP(H192,[3]Hoja1!A$1:G$445,2,0)</f>
        <v xml:space="preserve">POLVOS INORGÁNICOS </v>
      </c>
      <c r="H192" s="67" t="s">
        <v>274</v>
      </c>
      <c r="I192" s="67" t="s">
        <v>1289</v>
      </c>
      <c r="J192" s="71" t="str">
        <f>VLOOKUP(H192,[3]Hoja1!A$2:G$445,3,0)</f>
        <v xml:space="preserve">ASMA,GRIPA, NEUMOCONIOSIS </v>
      </c>
      <c r="K192" s="70" t="s">
        <v>1205</v>
      </c>
      <c r="L192" s="71" t="str">
        <f>VLOOKUP(H192,[3]Hoja1!A$2:G$445,4,0)</f>
        <v>Inspecciones planeadas e inspecciones no planeadas, procedimientos de programas de seguridad y salud en el trabajo</v>
      </c>
      <c r="M192" s="71" t="str">
        <f>VLOOKUP(H192,[3]Hoja1!A$2:G$445,5,0)</f>
        <v>EPP MASCARILLAS Y FILTROS</v>
      </c>
      <c r="N192" s="70">
        <v>2</v>
      </c>
      <c r="O192" s="68">
        <v>2</v>
      </c>
      <c r="P192" s="68">
        <v>10</v>
      </c>
      <c r="Q192" s="68">
        <f t="shared" si="41"/>
        <v>4</v>
      </c>
      <c r="R192" s="68">
        <f t="shared" si="42"/>
        <v>40</v>
      </c>
      <c r="S192" s="67" t="str">
        <f t="shared" si="43"/>
        <v>B-4</v>
      </c>
      <c r="T192" s="69" t="str">
        <f t="shared" si="35"/>
        <v>III</v>
      </c>
      <c r="U192" s="69" t="str">
        <f t="shared" si="44"/>
        <v>Mejorable</v>
      </c>
      <c r="V192" s="189"/>
      <c r="W192" s="71" t="str">
        <f>VLOOKUP(H192,[3]Hoja1!A$2:G$445,6,0)</f>
        <v>NEUMOCONIOSIS</v>
      </c>
      <c r="X192" s="70"/>
      <c r="Y192" s="70"/>
      <c r="Z192" s="70"/>
      <c r="AA192" s="71"/>
      <c r="AB192" s="71" t="str">
        <f>VLOOKUP(H192,[3]Hoja1!A$2:G$445,7,0)</f>
        <v>LIMPIEZA</v>
      </c>
      <c r="AC192" s="134"/>
      <c r="AD192" s="187"/>
    </row>
    <row r="193" spans="1:30" ht="37.5" customHeight="1">
      <c r="A193" s="184"/>
      <c r="B193" s="184"/>
      <c r="C193" s="187"/>
      <c r="D193" s="195"/>
      <c r="E193" s="192"/>
      <c r="F193" s="192"/>
      <c r="G193" s="71" t="str">
        <f>VLOOKUP(H193,[3]Hoja1!A$1:G$445,2,0)</f>
        <v>NATURALEZA DE LA TAREA</v>
      </c>
      <c r="H193" s="67" t="s">
        <v>76</v>
      </c>
      <c r="I193" s="67" t="s">
        <v>1231</v>
      </c>
      <c r="J193" s="71" t="str">
        <f>VLOOKUP(H193,[3]Hoja1!A$2:G$445,3,0)</f>
        <v>ESTRÉS,  TRANSTORNOS DEL SUEÑO</v>
      </c>
      <c r="K193" s="70" t="s">
        <v>1205</v>
      </c>
      <c r="L193" s="71" t="str">
        <f>VLOOKUP(H193,[3]Hoja1!A$2:G$445,4,0)</f>
        <v>N/A</v>
      </c>
      <c r="M193" s="71" t="str">
        <f>VLOOKUP(H193,[3]Hoja1!A$2:G$445,5,0)</f>
        <v>PVE PSICOSOCIAL</v>
      </c>
      <c r="N193" s="70">
        <v>2</v>
      </c>
      <c r="O193" s="68">
        <v>2</v>
      </c>
      <c r="P193" s="68">
        <v>10</v>
      </c>
      <c r="Q193" s="68">
        <f t="shared" si="41"/>
        <v>4</v>
      </c>
      <c r="R193" s="68">
        <f t="shared" si="42"/>
        <v>40</v>
      </c>
      <c r="S193" s="67" t="str">
        <f t="shared" si="43"/>
        <v>B-4</v>
      </c>
      <c r="T193" s="69" t="str">
        <f t="shared" si="35"/>
        <v>III</v>
      </c>
      <c r="U193" s="69" t="str">
        <f t="shared" si="44"/>
        <v>Mejorable</v>
      </c>
      <c r="V193" s="189"/>
      <c r="W193" s="71" t="str">
        <f>VLOOKUP(H193,[3]Hoja1!A$2:G$445,6,0)</f>
        <v>ESTRÉS</v>
      </c>
      <c r="X193" s="70"/>
      <c r="Y193" s="70"/>
      <c r="Z193" s="70"/>
      <c r="AA193" s="71"/>
      <c r="AB193" s="71" t="str">
        <f>VLOOKUP(H193,[3]Hoja1!A$2:G$445,7,0)</f>
        <v>N/A</v>
      </c>
      <c r="AC193" s="134" t="s">
        <v>1259</v>
      </c>
      <c r="AD193" s="187"/>
    </row>
    <row r="194" spans="1:30" ht="37.5" customHeight="1">
      <c r="A194" s="184"/>
      <c r="B194" s="184"/>
      <c r="C194" s="187"/>
      <c r="D194" s="195"/>
      <c r="E194" s="192"/>
      <c r="F194" s="192"/>
      <c r="G194" s="71" t="str">
        <f>VLOOKUP(H194,[3]Hoja1!A$1:G$445,2,0)</f>
        <v xml:space="preserve"> ALTA CONCENTRACIÓN</v>
      </c>
      <c r="H194" s="67" t="s">
        <v>88</v>
      </c>
      <c r="I194" s="67" t="s">
        <v>1231</v>
      </c>
      <c r="J194" s="71" t="str">
        <f>VLOOKUP(H194,[3]Hoja1!A$2:G$445,3,0)</f>
        <v>ESTRÉS, DEPRESIÓN, TRANSTORNOS DEL SUEÑO, AUSENCIA DE ATENCIÓN</v>
      </c>
      <c r="K194" s="70" t="s">
        <v>1205</v>
      </c>
      <c r="L194" s="71" t="str">
        <f>VLOOKUP(H194,[3]Hoja1!A$2:G$445,4,0)</f>
        <v>N/A</v>
      </c>
      <c r="M194" s="71" t="str">
        <f>VLOOKUP(H194,[3]Hoja1!A$2:G$445,5,0)</f>
        <v>PVE PSICOSOCIAL</v>
      </c>
      <c r="N194" s="70">
        <v>2</v>
      </c>
      <c r="O194" s="68">
        <v>1</v>
      </c>
      <c r="P194" s="68">
        <v>10</v>
      </c>
      <c r="Q194" s="68">
        <f t="shared" si="41"/>
        <v>2</v>
      </c>
      <c r="R194" s="68">
        <f t="shared" si="42"/>
        <v>20</v>
      </c>
      <c r="S194" s="67" t="str">
        <f t="shared" si="43"/>
        <v>B-2</v>
      </c>
      <c r="T194" s="69" t="str">
        <f t="shared" si="35"/>
        <v>IV</v>
      </c>
      <c r="U194" s="69" t="str">
        <f t="shared" si="44"/>
        <v>Aceptable</v>
      </c>
      <c r="V194" s="189"/>
      <c r="W194" s="71" t="str">
        <f>VLOOKUP(H194,[3]Hoja1!A$2:G$445,6,0)</f>
        <v>ESTRÉS, ALTERACIÓN DEL SISTEMA NERVIOSO</v>
      </c>
      <c r="X194" s="70"/>
      <c r="Y194" s="70"/>
      <c r="Z194" s="70"/>
      <c r="AA194" s="71"/>
      <c r="AB194" s="71" t="str">
        <f>VLOOKUP(H194,[3]Hoja1!A$2:G$445,7,0)</f>
        <v>N/A</v>
      </c>
      <c r="AC194" s="134"/>
      <c r="AD194" s="187"/>
    </row>
    <row r="195" spans="1:30" ht="51">
      <c r="A195" s="184"/>
      <c r="B195" s="184"/>
      <c r="C195" s="187"/>
      <c r="D195" s="195"/>
      <c r="E195" s="192"/>
      <c r="F195" s="192"/>
      <c r="G195" s="71" t="str">
        <f>VLOOKUP(H195,[3]Hoja1!A$1:G$445,2,0)</f>
        <v>Forzadas, Prolongadas</v>
      </c>
      <c r="H195" s="67" t="s">
        <v>40</v>
      </c>
      <c r="I195" s="67" t="s">
        <v>1232</v>
      </c>
      <c r="J195" s="71" t="str">
        <f>VLOOKUP(H195,[3]Hoja1!A$2:G$445,3,0)</f>
        <v xml:space="preserve">Lesiones osteomusculares, lesiones osteoarticulares
</v>
      </c>
      <c r="K195" s="70" t="s">
        <v>1205</v>
      </c>
      <c r="L195" s="71" t="str">
        <f>VLOOKUP(H195,[3]Hoja1!A$2:G$445,4,0)</f>
        <v>Inspecciones planeadas e inspecciones no planeadas, procedimientos de programas de seguridad y salud en el trabajo</v>
      </c>
      <c r="M195" s="71" t="str">
        <f>VLOOKUP(H195,[3]Hoja1!A$2:G$445,5,0)</f>
        <v>PVE Biomecánico, programa pausas activas, exámenes periódicos, recomendaciones, control de posturas</v>
      </c>
      <c r="N195" s="70">
        <v>2</v>
      </c>
      <c r="O195" s="68">
        <v>2</v>
      </c>
      <c r="P195" s="68">
        <v>25</v>
      </c>
      <c r="Q195" s="68">
        <f t="shared" si="41"/>
        <v>4</v>
      </c>
      <c r="R195" s="68">
        <f t="shared" si="42"/>
        <v>100</v>
      </c>
      <c r="S195" s="67" t="str">
        <f t="shared" si="43"/>
        <v>B-4</v>
      </c>
      <c r="T195" s="69" t="str">
        <f t="shared" si="35"/>
        <v>III</v>
      </c>
      <c r="U195" s="69" t="str">
        <f t="shared" si="44"/>
        <v>Mejorable</v>
      </c>
      <c r="V195" s="189"/>
      <c r="W195" s="71" t="str">
        <f>VLOOKUP(H195,[3]Hoja1!A$2:G$445,6,0)</f>
        <v>Enfermedades Osteomusculares</v>
      </c>
      <c r="X195" s="70"/>
      <c r="Y195" s="70"/>
      <c r="Z195" s="70"/>
      <c r="AA195" s="71"/>
      <c r="AB195" s="71" t="str">
        <f>VLOOKUP(H195,[3]Hoja1!A$2:G$445,7,0)</f>
        <v>Prevención en lesiones osteomusculares, líderes de pausas activas</v>
      </c>
      <c r="AC195" s="134" t="s">
        <v>1211</v>
      </c>
      <c r="AD195" s="187"/>
    </row>
    <row r="196" spans="1:30" ht="38.25">
      <c r="A196" s="184"/>
      <c r="B196" s="184"/>
      <c r="C196" s="187"/>
      <c r="D196" s="195"/>
      <c r="E196" s="192"/>
      <c r="F196" s="192"/>
      <c r="G196" s="71" t="str">
        <f>VLOOKUP(H196,[3]Hoja1!A$1:G$445,2,0)</f>
        <v>Movimientos repetitivos, Miembros Superiores</v>
      </c>
      <c r="H196" s="67" t="s">
        <v>47</v>
      </c>
      <c r="I196" s="67" t="s">
        <v>1232</v>
      </c>
      <c r="J196" s="71" t="str">
        <f>VLOOKUP(H196,[3]Hoja1!A$2:G$445,3,0)</f>
        <v>Lesiones Musculoesqueléticas</v>
      </c>
      <c r="K196" s="70" t="s">
        <v>1205</v>
      </c>
      <c r="L196" s="71" t="str">
        <f>VLOOKUP(H196,[3]Hoja1!A$2:G$445,4,0)</f>
        <v>N/A</v>
      </c>
      <c r="M196" s="71" t="str">
        <f>VLOOKUP(H196,[3]Hoja1!A$2:G$445,5,0)</f>
        <v>PVE BIomécanico, programa pausas activas, examenes periódicos, recomendaicones, control de posturas</v>
      </c>
      <c r="N196" s="70">
        <v>2</v>
      </c>
      <c r="O196" s="68">
        <v>2</v>
      </c>
      <c r="P196" s="68">
        <v>10</v>
      </c>
      <c r="Q196" s="68">
        <f t="shared" si="41"/>
        <v>4</v>
      </c>
      <c r="R196" s="68">
        <f t="shared" si="42"/>
        <v>40</v>
      </c>
      <c r="S196" s="67" t="str">
        <f t="shared" si="43"/>
        <v>B-4</v>
      </c>
      <c r="T196" s="69" t="str">
        <f t="shared" si="35"/>
        <v>III</v>
      </c>
      <c r="U196" s="69" t="str">
        <f t="shared" si="44"/>
        <v>Mejorable</v>
      </c>
      <c r="V196" s="189"/>
      <c r="W196" s="71" t="str">
        <f>VLOOKUP(H196,[3]Hoja1!A$2:G$445,6,0)</f>
        <v>Enfermedades musculoesqueleticas</v>
      </c>
      <c r="X196" s="70"/>
      <c r="Y196" s="70"/>
      <c r="Z196" s="70"/>
      <c r="AA196" s="71"/>
      <c r="AB196" s="71" t="str">
        <f>VLOOKUP(H196,[3]Hoja1!A$2:G$445,7,0)</f>
        <v>Prevención en lesiones osteomusculares, líderes de pausas activas</v>
      </c>
      <c r="AC196" s="134"/>
      <c r="AD196" s="187"/>
    </row>
    <row r="197" spans="1:30" ht="51">
      <c r="A197" s="184"/>
      <c r="B197" s="184"/>
      <c r="C197" s="187"/>
      <c r="D197" s="195"/>
      <c r="E197" s="192"/>
      <c r="F197" s="192"/>
      <c r="G197" s="71" t="str">
        <f>VLOOKUP(H197,[3]Hoja1!A$1:G$445,2,0)</f>
        <v>Carga de un peso mayor al recomendado</v>
      </c>
      <c r="H197" s="67" t="s">
        <v>486</v>
      </c>
      <c r="I197" s="67" t="s">
        <v>1232</v>
      </c>
      <c r="J197" s="71" t="str">
        <f>VLOOKUP(H197,[3]Hoja1!A$2:G$445,3,0)</f>
        <v>Lesiones osteomusculares, lesiones osteoarticulares</v>
      </c>
      <c r="K197" s="70" t="s">
        <v>1205</v>
      </c>
      <c r="L197" s="71" t="str">
        <f>VLOOKUP(H197,[3]Hoja1!A$2:G$445,4,0)</f>
        <v>Inspecciones planeadas e inspecciones no planeadas, procedimientos de programas de seguridad y salud en el trabajo</v>
      </c>
      <c r="M197" s="71" t="str">
        <f>VLOOKUP(H197,[3]Hoja1!A$2:G$445,5,0)</f>
        <v>PVE Biomecánico, programa pausas activas, exámenes periódicos, recomendaciones, control de posturas</v>
      </c>
      <c r="N197" s="70">
        <v>2</v>
      </c>
      <c r="O197" s="68">
        <v>2</v>
      </c>
      <c r="P197" s="68">
        <v>25</v>
      </c>
      <c r="Q197" s="68">
        <f t="shared" si="41"/>
        <v>4</v>
      </c>
      <c r="R197" s="68">
        <f t="shared" si="42"/>
        <v>100</v>
      </c>
      <c r="S197" s="67" t="str">
        <f t="shared" si="43"/>
        <v>B-4</v>
      </c>
      <c r="T197" s="69" t="str">
        <f t="shared" si="35"/>
        <v>III</v>
      </c>
      <c r="U197" s="69" t="str">
        <f t="shared" si="44"/>
        <v>Mejorable</v>
      </c>
      <c r="V197" s="189"/>
      <c r="W197" s="71" t="str">
        <f>VLOOKUP(H197,[3]Hoja1!A$2:G$445,6,0)</f>
        <v>Enfermedades del sistema osteomuscular</v>
      </c>
      <c r="X197" s="70"/>
      <c r="Y197" s="70"/>
      <c r="Z197" s="70"/>
      <c r="AA197" s="71"/>
      <c r="AB197" s="71" t="str">
        <f>VLOOKUP(H197,[3]Hoja1!A$2:G$445,7,0)</f>
        <v>Prevención en lesiones osteomusculares, Líderes en pausas activas</v>
      </c>
      <c r="AC197" s="134"/>
      <c r="AD197" s="187"/>
    </row>
    <row r="198" spans="1:30" ht="63.75">
      <c r="A198" s="184"/>
      <c r="B198" s="184"/>
      <c r="C198" s="187"/>
      <c r="D198" s="195"/>
      <c r="E198" s="192"/>
      <c r="F198" s="192"/>
      <c r="G198" s="71" t="str">
        <f>VLOOKUP(H198,[3]Hoja1!A$1:G$445,2,0)</f>
        <v>Atropellamiento, Envestir</v>
      </c>
      <c r="H198" s="67" t="s">
        <v>1187</v>
      </c>
      <c r="I198" s="67" t="s">
        <v>1234</v>
      </c>
      <c r="J198" s="71" t="str">
        <f>VLOOKUP(H198,[3]Hoja1!A$2:G$445,3,0)</f>
        <v>Lesiones, pérdidas materiales, muerte</v>
      </c>
      <c r="K198" s="70" t="s">
        <v>1205</v>
      </c>
      <c r="L198" s="71" t="str">
        <f>VLOOKUP(H198,[3]Hoja1!A$2:G$445,4,0)</f>
        <v>Inspecciones planeadas e inspecciones no planeadas, procedimientos de programas de seguridad y salud en el trabajo</v>
      </c>
      <c r="M198" s="71" t="str">
        <f>VLOOKUP(H198,[3]Hoja1!A$2:G$445,5,0)</f>
        <v>Programa de seguridad vial, señalización</v>
      </c>
      <c r="N198" s="70">
        <v>2</v>
      </c>
      <c r="O198" s="68">
        <v>2</v>
      </c>
      <c r="P198" s="68">
        <v>60</v>
      </c>
      <c r="Q198" s="68">
        <f t="shared" si="41"/>
        <v>4</v>
      </c>
      <c r="R198" s="68">
        <f t="shared" si="42"/>
        <v>240</v>
      </c>
      <c r="S198" s="67" t="str">
        <f t="shared" si="43"/>
        <v>B-4</v>
      </c>
      <c r="T198" s="69" t="str">
        <f t="shared" si="35"/>
        <v>II</v>
      </c>
      <c r="U198" s="69" t="str">
        <f t="shared" si="44"/>
        <v>No Aceptable o Aceptable Con Control Especifico</v>
      </c>
      <c r="V198" s="189"/>
      <c r="W198" s="71" t="str">
        <f>VLOOKUP(H198,[3]Hoja1!A$2:G$445,6,0)</f>
        <v>Muerte</v>
      </c>
      <c r="X198" s="70"/>
      <c r="Y198" s="70"/>
      <c r="Z198" s="70"/>
      <c r="AA198" s="71" t="s">
        <v>1260</v>
      </c>
      <c r="AB198" s="71" t="str">
        <f>VLOOKUP(H198,[3]Hoja1!A$2:G$445,7,0)</f>
        <v>Seguridad vial y manejo defensivo, aseguramiento de áreas de trabajo</v>
      </c>
      <c r="AC198" s="70" t="s">
        <v>1214</v>
      </c>
      <c r="AD198" s="187"/>
    </row>
    <row r="199" spans="1:30" ht="51">
      <c r="A199" s="184"/>
      <c r="B199" s="184"/>
      <c r="C199" s="187"/>
      <c r="D199" s="195"/>
      <c r="E199" s="192"/>
      <c r="F199" s="192"/>
      <c r="G199" s="71" t="str">
        <f>VLOOKUP(H199,[3]Hoja1!A$1:G$445,2,0)</f>
        <v>Inadecuadas conexiones eléctricas-saturación en tomas de energía</v>
      </c>
      <c r="H199" s="67" t="s">
        <v>566</v>
      </c>
      <c r="I199" s="67" t="s">
        <v>1234</v>
      </c>
      <c r="J199" s="71" t="str">
        <f>VLOOKUP(H199,[3]Hoja1!A$2:G$445,3,0)</f>
        <v>Quemaduras, electrocución, muerte</v>
      </c>
      <c r="K199" s="70" t="s">
        <v>1205</v>
      </c>
      <c r="L199" s="71" t="str">
        <f>VLOOKUP(H199,[3]Hoja1!A$2:G$445,4,0)</f>
        <v>Inspecciones planeadas e inspecciones no planeadas, procedimientos de programas de seguridad y salud en el trabajo</v>
      </c>
      <c r="M199" s="71" t="str">
        <f>VLOOKUP(H199,[3]Hoja1!A$2:G$445,5,0)</f>
        <v>E.P.P. Bota dieléctrica, Casco dieléctrico</v>
      </c>
      <c r="N199" s="70">
        <v>2</v>
      </c>
      <c r="O199" s="68">
        <v>1</v>
      </c>
      <c r="P199" s="68">
        <v>100</v>
      </c>
      <c r="Q199" s="68">
        <f t="shared" si="41"/>
        <v>2</v>
      </c>
      <c r="R199" s="68">
        <f t="shared" si="42"/>
        <v>200</v>
      </c>
      <c r="S199" s="67" t="str">
        <f t="shared" si="43"/>
        <v>B-2</v>
      </c>
      <c r="T199" s="69" t="str">
        <f t="shared" si="35"/>
        <v>II</v>
      </c>
      <c r="U199" s="69" t="str">
        <f t="shared" si="44"/>
        <v>No Aceptable o Aceptable Con Control Especifico</v>
      </c>
      <c r="V199" s="189"/>
      <c r="W199" s="71" t="str">
        <f>VLOOKUP(H199,[3]Hoja1!A$2:G$445,6,0)</f>
        <v>Muerte</v>
      </c>
      <c r="X199" s="70"/>
      <c r="Y199" s="70"/>
      <c r="Z199" s="70"/>
      <c r="AA199" s="71"/>
      <c r="AB199" s="71" t="str">
        <f>VLOOKUP(H199,[3]Hoja1!A$2:G$445,7,0)</f>
        <v>Uso y manejo adecuado de E.P.P., actos y condiciones inseguras</v>
      </c>
      <c r="AC199" s="70" t="s">
        <v>32</v>
      </c>
      <c r="AD199" s="187"/>
    </row>
    <row r="200" spans="1:30" ht="63.75">
      <c r="A200" s="184"/>
      <c r="B200" s="184"/>
      <c r="C200" s="187"/>
      <c r="D200" s="195"/>
      <c r="E200" s="192"/>
      <c r="F200" s="192"/>
      <c r="G200" s="71" t="str">
        <f>VLOOKUP(H200,[3]Hoja1!A$1:G$445,2,0)</f>
        <v>Ingreso a pozos, Red de acueducto o excavaciones</v>
      </c>
      <c r="H200" s="67" t="s">
        <v>571</v>
      </c>
      <c r="I200" s="67" t="s">
        <v>1234</v>
      </c>
      <c r="J200" s="71" t="str">
        <f>VLOOKUP(H200,[3]Hoja1!A$2:G$445,3,0)</f>
        <v>Intoxicación, asfixicia, daños vías resiratorias, muerte</v>
      </c>
      <c r="K200" s="70" t="s">
        <v>1205</v>
      </c>
      <c r="L200" s="71" t="str">
        <f>VLOOKUP(H200,[3]Hoja1!A$2:G$445,4,0)</f>
        <v>Inspecciones planeadas e inspecciones no planeadas, procedimientos de programas de seguridad y salud en el trabajo</v>
      </c>
      <c r="M200" s="71" t="str">
        <f>VLOOKUP(H200,[3]Hoja1!A$2:G$445,5,0)</f>
        <v>E.P.P. Colectivos, Tripoide</v>
      </c>
      <c r="N200" s="70">
        <v>2</v>
      </c>
      <c r="O200" s="68">
        <v>2</v>
      </c>
      <c r="P200" s="68">
        <v>100</v>
      </c>
      <c r="Q200" s="68">
        <f t="shared" si="41"/>
        <v>4</v>
      </c>
      <c r="R200" s="68">
        <f t="shared" si="42"/>
        <v>400</v>
      </c>
      <c r="S200" s="67" t="str">
        <f t="shared" si="43"/>
        <v>B-4</v>
      </c>
      <c r="T200" s="69" t="str">
        <f t="shared" si="35"/>
        <v>II</v>
      </c>
      <c r="U200" s="69" t="str">
        <f t="shared" si="44"/>
        <v>No Aceptable o Aceptable Con Control Especifico</v>
      </c>
      <c r="V200" s="189"/>
      <c r="W200" s="71" t="str">
        <f>VLOOKUP(H200,[3]Hoja1!A$2:G$445,6,0)</f>
        <v>Muerte</v>
      </c>
      <c r="X200" s="70"/>
      <c r="Y200" s="70"/>
      <c r="Z200" s="70"/>
      <c r="AA200" s="71"/>
      <c r="AB200" s="71" t="str">
        <f>VLOOKUP(H200,[3]Hoja1!A$2:G$445,7,0)</f>
        <v>Trabajo seguro en espacios confinados y manejo de medidores de gases, diligenciamiento de permisos de trabajos, uso y manejo adecuado de E.P.P.</v>
      </c>
      <c r="AC200" s="70" t="s">
        <v>1261</v>
      </c>
      <c r="AD200" s="187"/>
    </row>
    <row r="201" spans="1:30" ht="63.75">
      <c r="A201" s="184"/>
      <c r="B201" s="184"/>
      <c r="C201" s="187"/>
      <c r="D201" s="195"/>
      <c r="E201" s="192"/>
      <c r="F201" s="192"/>
      <c r="G201" s="71" t="str">
        <f>VLOOKUP(H201,[3]Hoja1!A$1:G$445,2,0)</f>
        <v>Reparación de redes e instalaciones</v>
      </c>
      <c r="H201" s="67" t="s">
        <v>576</v>
      </c>
      <c r="I201" s="67" t="s">
        <v>1234</v>
      </c>
      <c r="J201" s="71" t="str">
        <f>VLOOKUP(H201,[3]Hoja1!A$2:G$445,3,0)</f>
        <v>Atrapamiento, apastamiento, lesiones, fracturas, muerte</v>
      </c>
      <c r="K201" s="70" t="s">
        <v>1205</v>
      </c>
      <c r="L201" s="71" t="str">
        <f>VLOOKUP(H201,[3]Hoja1!A$2:G$445,4,0)</f>
        <v>Inspecciones planeadas e inspecciones no planeadas, procedimientos de programas de seguridad y salud en el trabajo</v>
      </c>
      <c r="M201" s="71" t="str">
        <f>VLOOKUP(H201,[3]Hoja1!A$2:G$445,5,0)</f>
        <v>E.P.P. Colectivos entibados y cajas de entibados</v>
      </c>
      <c r="N201" s="70">
        <v>2</v>
      </c>
      <c r="O201" s="68">
        <v>2</v>
      </c>
      <c r="P201" s="68">
        <v>100</v>
      </c>
      <c r="Q201" s="68">
        <f t="shared" si="41"/>
        <v>4</v>
      </c>
      <c r="R201" s="68">
        <f t="shared" si="42"/>
        <v>400</v>
      </c>
      <c r="S201" s="67" t="str">
        <f t="shared" si="43"/>
        <v>B-4</v>
      </c>
      <c r="T201" s="69" t="str">
        <f t="shared" si="35"/>
        <v>II</v>
      </c>
      <c r="U201" s="69" t="str">
        <f t="shared" si="44"/>
        <v>No Aceptable o Aceptable Con Control Especifico</v>
      </c>
      <c r="V201" s="189"/>
      <c r="W201" s="71" t="str">
        <f>VLOOKUP(H201,[3]Hoja1!A$2:G$445,6,0)</f>
        <v>Muerte</v>
      </c>
      <c r="X201" s="70"/>
      <c r="Y201" s="70"/>
      <c r="Z201" s="70"/>
      <c r="AA201" s="71"/>
      <c r="AB201" s="71" t="str">
        <f>VLOOKUP(H201,[3]Hoja1!A$2:G$445,7,0)</f>
        <v>Prevención en riesgo en excavaciones y manejo de entibados, prevención en roturas de redes de gas antural, diligenciamieto de permisos de trabajo, uso y manejo adecuado de E.P.P.</v>
      </c>
      <c r="AC201" s="70" t="s">
        <v>1262</v>
      </c>
      <c r="AD201" s="187"/>
    </row>
    <row r="202" spans="1:30" ht="38.25">
      <c r="A202" s="184"/>
      <c r="B202" s="184"/>
      <c r="C202" s="187"/>
      <c r="D202" s="195"/>
      <c r="E202" s="192"/>
      <c r="F202" s="192"/>
      <c r="G202" s="71" t="str">
        <f>VLOOKUP(H202,[3]Hoja1!A$1:G$445,2,0)</f>
        <v>Superficies de trabajo irregulares o deslizantes</v>
      </c>
      <c r="H202" s="67" t="s">
        <v>597</v>
      </c>
      <c r="I202" s="67" t="s">
        <v>1234</v>
      </c>
      <c r="J202" s="71" t="str">
        <f>VLOOKUP(H202,[3]Hoja1!A$2:G$445,3,0)</f>
        <v>Caidas del mismo nivel, fracturas, golpe con objetos, caídas de objetos, obstrucción de rutas de evacuación</v>
      </c>
      <c r="K202" s="70" t="s">
        <v>1205</v>
      </c>
      <c r="L202" s="71" t="str">
        <f>VLOOKUP(H202,[3]Hoja1!A$2:G$445,4,0)</f>
        <v>N/A</v>
      </c>
      <c r="M202" s="71" t="str">
        <f>VLOOKUP(H202,[3]Hoja1!A$2:G$445,5,0)</f>
        <v>N/A</v>
      </c>
      <c r="N202" s="70">
        <v>2</v>
      </c>
      <c r="O202" s="68">
        <v>2</v>
      </c>
      <c r="P202" s="68">
        <v>25</v>
      </c>
      <c r="Q202" s="68">
        <f t="shared" si="41"/>
        <v>4</v>
      </c>
      <c r="R202" s="68">
        <f t="shared" si="42"/>
        <v>100</v>
      </c>
      <c r="S202" s="67" t="str">
        <f t="shared" si="43"/>
        <v>B-4</v>
      </c>
      <c r="T202" s="69" t="str">
        <f t="shared" si="35"/>
        <v>III</v>
      </c>
      <c r="U202" s="69" t="str">
        <f t="shared" si="44"/>
        <v>Mejorable</v>
      </c>
      <c r="V202" s="189"/>
      <c r="W202" s="71" t="str">
        <f>VLOOKUP(H202,[3]Hoja1!A$2:G$445,6,0)</f>
        <v>Caídas de distinto nivel</v>
      </c>
      <c r="X202" s="70"/>
      <c r="Y202" s="70"/>
      <c r="Z202" s="70"/>
      <c r="AA202" s="71"/>
      <c r="AB202" s="71" t="str">
        <f>VLOOKUP(H202,[3]Hoja1!A$2:G$445,7,0)</f>
        <v>Pautas Básicas en orden y aseo en el lugar de trabajo, actos y condiciones inseguras</v>
      </c>
      <c r="AC202" s="70" t="s">
        <v>32</v>
      </c>
      <c r="AD202" s="187"/>
    </row>
    <row r="203" spans="1:30" ht="63.75">
      <c r="A203" s="184"/>
      <c r="B203" s="184"/>
      <c r="C203" s="187"/>
      <c r="D203" s="195"/>
      <c r="E203" s="192"/>
      <c r="F203" s="192"/>
      <c r="G203" s="71" t="str">
        <f>VLOOKUP(H203,[3]Hoja1!A$1:G$445,2,0)</f>
        <v>Herramientas Manuales</v>
      </c>
      <c r="H203" s="67" t="s">
        <v>606</v>
      </c>
      <c r="I203" s="67" t="s">
        <v>1234</v>
      </c>
      <c r="J203" s="71" t="str">
        <f>VLOOKUP(H203,[3]Hoja1!A$2:G$445,3,0)</f>
        <v>Quemaduras, contusiones y lesiones</v>
      </c>
      <c r="K203" s="70" t="s">
        <v>1205</v>
      </c>
      <c r="L203" s="71" t="str">
        <f>VLOOKUP(H203,[3]Hoja1!A$2:G$445,4,0)</f>
        <v>Inspecciones planeadas e inspecciones no planeadas, procedimientos de programas de seguridad y salud en el trabajo</v>
      </c>
      <c r="M203" s="71" t="str">
        <f>VLOOKUP(H203,[3]Hoja1!A$2:G$445,5,0)</f>
        <v>E.P.P.</v>
      </c>
      <c r="N203" s="70">
        <v>2</v>
      </c>
      <c r="O203" s="68">
        <v>3</v>
      </c>
      <c r="P203" s="68">
        <v>25</v>
      </c>
      <c r="Q203" s="68">
        <f t="shared" si="41"/>
        <v>6</v>
      </c>
      <c r="R203" s="68">
        <f t="shared" si="42"/>
        <v>150</v>
      </c>
      <c r="S203" s="67" t="str">
        <f t="shared" si="43"/>
        <v>M-6</v>
      </c>
      <c r="T203" s="69" t="str">
        <f t="shared" si="35"/>
        <v>II</v>
      </c>
      <c r="U203" s="69" t="str">
        <f t="shared" si="44"/>
        <v>No Aceptable o Aceptable Con Control Especifico</v>
      </c>
      <c r="V203" s="189"/>
      <c r="W203" s="71" t="str">
        <f>VLOOKUP(H203,[3]Hoja1!A$2:G$445,6,0)</f>
        <v>Amputación</v>
      </c>
      <c r="X203" s="70"/>
      <c r="Y203" s="70"/>
      <c r="Z203" s="70"/>
      <c r="AA203" s="71"/>
      <c r="AB203" s="71" t="str">
        <f>VLOOKUP(H203,[3]Hoja1!A$2:G$445,7,0)</f>
        <v xml:space="preserve">
Uso y manejo adecuado de E.P.P., uso y manejo adecuado de herramientas manuales y/o máqinas y equipos</v>
      </c>
      <c r="AC203" s="134" t="s">
        <v>1263</v>
      </c>
      <c r="AD203" s="187"/>
    </row>
    <row r="204" spans="1:30" ht="51">
      <c r="A204" s="184"/>
      <c r="B204" s="184"/>
      <c r="C204" s="187"/>
      <c r="D204" s="195"/>
      <c r="E204" s="192"/>
      <c r="F204" s="192"/>
      <c r="G204" s="71" t="str">
        <f>VLOOKUP(H204,[3]Hoja1!A$1:G$445,2,0)</f>
        <v>Maquinaria y equipo</v>
      </c>
      <c r="H204" s="67" t="s">
        <v>612</v>
      </c>
      <c r="I204" s="67" t="s">
        <v>1234</v>
      </c>
      <c r="J204" s="71" t="str">
        <f>VLOOKUP(H204,[3]Hoja1!A$2:G$445,3,0)</f>
        <v>Atrapamiento, amputación, aplastamiento, fractura, muerte</v>
      </c>
      <c r="K204" s="70" t="s">
        <v>1205</v>
      </c>
      <c r="L204" s="71" t="str">
        <f>VLOOKUP(H204,[3]Hoja1!A$2:G$445,4,0)</f>
        <v>Inspecciones planeadas e inspecciones no planeadas, procedimientos de programas de seguridad y salud en el trabajo</v>
      </c>
      <c r="M204" s="71" t="str">
        <f>VLOOKUP(H204,[3]Hoja1!A$2:G$445,5,0)</f>
        <v>E.P.P.</v>
      </c>
      <c r="N204" s="70">
        <v>2</v>
      </c>
      <c r="O204" s="68">
        <v>2</v>
      </c>
      <c r="P204" s="68">
        <v>25</v>
      </c>
      <c r="Q204" s="68">
        <f t="shared" si="41"/>
        <v>4</v>
      </c>
      <c r="R204" s="68">
        <f t="shared" si="42"/>
        <v>100</v>
      </c>
      <c r="S204" s="67" t="str">
        <f t="shared" si="43"/>
        <v>B-4</v>
      </c>
      <c r="T204" s="69" t="str">
        <f t="shared" si="35"/>
        <v>III</v>
      </c>
      <c r="U204" s="69" t="str">
        <f t="shared" si="44"/>
        <v>Mejorable</v>
      </c>
      <c r="V204" s="189"/>
      <c r="W204" s="71" t="str">
        <f>VLOOKUP(H204,[3]Hoja1!A$2:G$445,6,0)</f>
        <v>Aplastamiento</v>
      </c>
      <c r="X204" s="70"/>
      <c r="Y204" s="70"/>
      <c r="Z204" s="70"/>
      <c r="AA204" s="71"/>
      <c r="AB204" s="71" t="str">
        <f>VLOOKUP(H204,[3]Hoja1!A$2:G$445,7,0)</f>
        <v>Uso y manejo adecuado de E.P.P., uso y manejo adecuado de herramientas amnuales y/o máquinas y equipos</v>
      </c>
      <c r="AC204" s="134"/>
      <c r="AD204" s="187"/>
    </row>
    <row r="205" spans="1:30" ht="78" customHeight="1">
      <c r="A205" s="184"/>
      <c r="B205" s="184"/>
      <c r="C205" s="187"/>
      <c r="D205" s="195"/>
      <c r="E205" s="192"/>
      <c r="F205" s="192"/>
      <c r="G205" s="71" t="str">
        <f>VLOOKUP(H205,[3]Hoja1!A$1:G$445,2,0)</f>
        <v>Atraco, golpiza, atentados y secuestrados</v>
      </c>
      <c r="H205" s="67" t="s">
        <v>57</v>
      </c>
      <c r="I205" s="67" t="s">
        <v>1234</v>
      </c>
      <c r="J205" s="71" t="str">
        <f>VLOOKUP(H205,[3]Hoja1!A$2:G$445,3,0)</f>
        <v>Estrés, golpes, Secuestros</v>
      </c>
      <c r="K205" s="70" t="s">
        <v>1205</v>
      </c>
      <c r="L205" s="71" t="str">
        <f>VLOOKUP(H205,[3]Hoja1!A$2:G$445,4,0)</f>
        <v>Inspecciones planeadas e inspecciones no planeadas, procedimientos de programas de seguridad y salud en el trabajo</v>
      </c>
      <c r="M205" s="71" t="str">
        <f>VLOOKUP(H205,[3]Hoja1!A$2:G$445,5,0)</f>
        <v xml:space="preserve">Uniformes Corporativos, Caquetas corporativas, Carnetización
</v>
      </c>
      <c r="N205" s="70">
        <v>2</v>
      </c>
      <c r="O205" s="68">
        <v>3</v>
      </c>
      <c r="P205" s="68">
        <v>60</v>
      </c>
      <c r="Q205" s="68">
        <f t="shared" si="41"/>
        <v>6</v>
      </c>
      <c r="R205" s="68">
        <f t="shared" si="42"/>
        <v>360</v>
      </c>
      <c r="S205" s="67" t="str">
        <f t="shared" si="43"/>
        <v>M-6</v>
      </c>
      <c r="T205" s="69" t="str">
        <f t="shared" si="35"/>
        <v>II</v>
      </c>
      <c r="U205" s="69" t="str">
        <f t="shared" si="44"/>
        <v>No Aceptable o Aceptable Con Control Especifico</v>
      </c>
      <c r="V205" s="189"/>
      <c r="W205" s="71" t="str">
        <f>VLOOKUP(H205,[3]Hoja1!A$2:G$445,6,0)</f>
        <v>Secuestros</v>
      </c>
      <c r="X205" s="70"/>
      <c r="Y205" s="70"/>
      <c r="Z205" s="70"/>
      <c r="AA205" s="71"/>
      <c r="AB205" s="71" t="str">
        <f>VLOOKUP(H205,[3]Hoja1!A$2:G$445,7,0)</f>
        <v>N/A</v>
      </c>
      <c r="AC205" s="70" t="s">
        <v>1224</v>
      </c>
      <c r="AD205" s="187"/>
    </row>
    <row r="206" spans="1:30" ht="89.25">
      <c r="A206" s="184"/>
      <c r="B206" s="184"/>
      <c r="C206" s="187"/>
      <c r="D206" s="195"/>
      <c r="E206" s="192"/>
      <c r="F206" s="192"/>
      <c r="G206" s="71" t="str">
        <f>VLOOKUP(H206,[3]Hoja1!A$1:G$445,2,0)</f>
        <v>MANTENIMIENTO DE PUENTE GRUAS, LIMPIEZA DE CANALES, MANTENIMIENTO DE INSTALACIONES LOCATIVAS, MANTENIMIENTO Y REPARACIÓN DE POZOS</v>
      </c>
      <c r="H206" s="67" t="s">
        <v>624</v>
      </c>
      <c r="I206" s="67" t="s">
        <v>1234</v>
      </c>
      <c r="J206" s="71" t="str">
        <f>VLOOKUP(H206,[3]Hoja1!A$2:G$445,3,0)</f>
        <v>LESIONES, FRACTURAS, MUERTE</v>
      </c>
      <c r="K206" s="70" t="s">
        <v>1205</v>
      </c>
      <c r="L206" s="71" t="str">
        <f>VLOOKUP(H206,[3]Hoja1!A$2:G$445,4,0)</f>
        <v>Inspecciones planeadas e inspecciones no planeadas, procedimientos de programas de seguridad y salud en el trabajo</v>
      </c>
      <c r="M206" s="71" t="str">
        <f>VLOOKUP(H206,[3]Hoja1!A$2:G$445,5,0)</f>
        <v>EPP</v>
      </c>
      <c r="N206" s="70">
        <v>2</v>
      </c>
      <c r="O206" s="68">
        <v>1</v>
      </c>
      <c r="P206" s="68">
        <v>100</v>
      </c>
      <c r="Q206" s="68">
        <f t="shared" si="41"/>
        <v>2</v>
      </c>
      <c r="R206" s="68">
        <f t="shared" si="42"/>
        <v>200</v>
      </c>
      <c r="S206" s="67" t="str">
        <f t="shared" si="43"/>
        <v>B-2</v>
      </c>
      <c r="T206" s="69" t="str">
        <f t="shared" si="35"/>
        <v>II</v>
      </c>
      <c r="U206" s="69" t="str">
        <f t="shared" si="44"/>
        <v>No Aceptable o Aceptable Con Control Especifico</v>
      </c>
      <c r="V206" s="189"/>
      <c r="W206" s="71" t="str">
        <f>VLOOKUP(H206,[3]Hoja1!A$2:G$445,6,0)</f>
        <v>MUERTE</v>
      </c>
      <c r="X206" s="70"/>
      <c r="Y206" s="70"/>
      <c r="Z206" s="70"/>
      <c r="AA206" s="71"/>
      <c r="AB206" s="71" t="str">
        <f>VLOOKUP(H206,[3]Hoja1!A$2:G$445,7,0)</f>
        <v>CERTIFICACIÓN Y/O ENTRENAMIENTO EN TRABAJO SEGURO EN ALTURAS; DILGENCIAMIENTO DE PERMISO DE TRABAJO; USO Y MANEJO ADECUADO DE E.P.P.; ARME Y DESARME DE ANDAMIOS</v>
      </c>
      <c r="AC206" s="70" t="s">
        <v>32</v>
      </c>
      <c r="AD206" s="187"/>
    </row>
    <row r="207" spans="1:30" ht="51">
      <c r="A207" s="184"/>
      <c r="B207" s="184"/>
      <c r="C207" s="187"/>
      <c r="D207" s="195"/>
      <c r="E207" s="192"/>
      <c r="F207" s="192"/>
      <c r="G207" s="71" t="str">
        <f>VLOOKUP(H207,[3]Hoja1!A$1:G$445,2,0)</f>
        <v>LLUVIAS, GRANIZADA, HELADAS</v>
      </c>
      <c r="H207" s="67" t="s">
        <v>86</v>
      </c>
      <c r="I207" s="67" t="s">
        <v>1235</v>
      </c>
      <c r="J207" s="71" t="str">
        <f>VLOOKUP(H207,[3]Hoja1!A$2:G$445,3,0)</f>
        <v>DERRUMBES, HIPOTERMIA, DAÑO EN INSTALACIONES</v>
      </c>
      <c r="K207" s="70" t="s">
        <v>1205</v>
      </c>
      <c r="L207" s="71" t="str">
        <f>VLOOKUP(H207,[3]Hoja1!A$2:G$445,4,0)</f>
        <v>Inspecciones planeadas e inspecciones no planeadas, procedimientos de programas de seguridad y salud en el trabajo</v>
      </c>
      <c r="M207" s="71" t="str">
        <f>VLOOKUP(H207,[3]Hoja1!A$2:G$445,5,0)</f>
        <v>BRIGADAS DE EMERGENCIAS</v>
      </c>
      <c r="N207" s="70">
        <v>2</v>
      </c>
      <c r="O207" s="68">
        <v>1</v>
      </c>
      <c r="P207" s="68">
        <v>100</v>
      </c>
      <c r="Q207" s="68">
        <f t="shared" si="41"/>
        <v>2</v>
      </c>
      <c r="R207" s="68">
        <f t="shared" si="42"/>
        <v>200</v>
      </c>
      <c r="S207" s="67" t="str">
        <f t="shared" si="43"/>
        <v>B-2</v>
      </c>
      <c r="T207" s="69" t="str">
        <f t="shared" si="35"/>
        <v>II</v>
      </c>
      <c r="U207" s="69" t="str">
        <f t="shared" si="44"/>
        <v>No Aceptable o Aceptable Con Control Especifico</v>
      </c>
      <c r="V207" s="189"/>
      <c r="W207" s="71" t="str">
        <f>VLOOKUP(H207,[3]Hoja1!A$2:G$445,6,0)</f>
        <v>MUERTE</v>
      </c>
      <c r="X207" s="70"/>
      <c r="Y207" s="70"/>
      <c r="Z207" s="70"/>
      <c r="AA207" s="71"/>
      <c r="AB207" s="71" t="str">
        <f>VLOOKUP(H207,[3]Hoja1!A$2:G$445,7,0)</f>
        <v>ENTRENAMIENTO DE LA BRIGADA; DIVULGACIÓN DE PLAN DE EMERGENCIA</v>
      </c>
      <c r="AC207" s="134" t="s">
        <v>1264</v>
      </c>
      <c r="AD207" s="187"/>
    </row>
    <row r="208" spans="1:30" ht="51">
      <c r="A208" s="184"/>
      <c r="B208" s="184"/>
      <c r="C208" s="187"/>
      <c r="D208" s="195"/>
      <c r="E208" s="192"/>
      <c r="F208" s="192"/>
      <c r="G208" s="105" t="str">
        <f>VLOOKUP(H208,[3]Hoja1!A$1:G$445,2,0)</f>
        <v>SISMOS, INCENDIOS, INUNDACIONES, TERREMOTOS, VENDAVALES, DERRUMBE</v>
      </c>
      <c r="H208" s="106" t="s">
        <v>62</v>
      </c>
      <c r="I208" s="106" t="s">
        <v>1235</v>
      </c>
      <c r="J208" s="105" t="str">
        <f>VLOOKUP(H208,[3]Hoja1!A$2:G$445,3,0)</f>
        <v>SISMOS, INCENDIOS, INUNDACIONES, TERREMOTOS, VENDAVALES</v>
      </c>
      <c r="K208" s="107" t="s">
        <v>1205</v>
      </c>
      <c r="L208" s="105" t="str">
        <f>VLOOKUP(H208,[3]Hoja1!A$2:G$445,4,0)</f>
        <v>Inspecciones planeadas e inspecciones no planeadas, procedimientos de programas de seguridad y salud en el trabajo</v>
      </c>
      <c r="M208" s="105" t="str">
        <f>VLOOKUP(H208,[3]Hoja1!A$2:G$445,5,0)</f>
        <v>BRIGADAS DE EMERGENCIAS</v>
      </c>
      <c r="N208" s="107">
        <v>2</v>
      </c>
      <c r="O208" s="108">
        <v>1</v>
      </c>
      <c r="P208" s="108">
        <v>100</v>
      </c>
      <c r="Q208" s="108">
        <f t="shared" si="41"/>
        <v>2</v>
      </c>
      <c r="R208" s="108">
        <f t="shared" si="42"/>
        <v>200</v>
      </c>
      <c r="S208" s="106" t="str">
        <f t="shared" si="43"/>
        <v>B-2</v>
      </c>
      <c r="T208" s="109" t="str">
        <f t="shared" si="35"/>
        <v>II</v>
      </c>
      <c r="U208" s="109" t="str">
        <f t="shared" si="44"/>
        <v>No Aceptable o Aceptable Con Control Especifico</v>
      </c>
      <c r="V208" s="189"/>
      <c r="W208" s="105" t="str">
        <f>VLOOKUP(H208,[3]Hoja1!A$2:G$445,6,0)</f>
        <v>MUERTE</v>
      </c>
      <c r="X208" s="107"/>
      <c r="Y208" s="107"/>
      <c r="Z208" s="107"/>
      <c r="AA208" s="105"/>
      <c r="AB208" s="105" t="str">
        <f>VLOOKUP(H208,[3]Hoja1!A$2:G$445,7,0)</f>
        <v>ENTRENAMIENTO DE LA BRIGADA; DIVULGACIÓN DE PLAN DE EMERGENCIA</v>
      </c>
      <c r="AC208" s="181"/>
      <c r="AD208" s="187"/>
    </row>
    <row r="209" spans="1:30" ht="36.75" customHeight="1" thickBot="1">
      <c r="A209" s="184"/>
      <c r="B209" s="184"/>
      <c r="C209" s="187"/>
      <c r="D209" s="195"/>
      <c r="E209" s="192"/>
      <c r="F209" s="193"/>
      <c r="G209" s="105" t="str">
        <f>VLOOKUP(H209,[3]Hoja1!A$1:G$445,2,0)</f>
        <v>Posturas forzadas, manejo de cargas y movimientos repetitivos</v>
      </c>
      <c r="H209" s="106" t="s">
        <v>991</v>
      </c>
      <c r="I209" s="106" t="s">
        <v>1232</v>
      </c>
      <c r="J209" s="105" t="str">
        <f>VLOOKUP(H209,[3]Hoja1!A$2:G$445,3,0)</f>
        <v>Síndrome de manguito rotador o síndrome de supraespinoso</v>
      </c>
      <c r="K209" s="107" t="s">
        <v>1205</v>
      </c>
      <c r="L209" s="105" t="str">
        <f>VLOOKUP(H209,[3]Hoja1!A$2:G$445,4,0)</f>
        <v/>
      </c>
      <c r="M209" s="105" t="str">
        <f>VLOOKUP(H209,[3]Hoja1!A$2:G$445,5,0)</f>
        <v/>
      </c>
      <c r="N209" s="107">
        <v>2</v>
      </c>
      <c r="O209" s="108">
        <v>1</v>
      </c>
      <c r="P209" s="108">
        <v>10</v>
      </c>
      <c r="Q209" s="108">
        <f t="shared" ref="Q209:Q270" si="45">N209*O209</f>
        <v>2</v>
      </c>
      <c r="R209" s="108">
        <f t="shared" ref="R209:R270" si="46">P209*Q209</f>
        <v>20</v>
      </c>
      <c r="S209" s="106" t="str">
        <f t="shared" ref="S209:S270" si="47">IF(Q209=40,"MA-40",IF(Q209=30,"MA-30",IF(Q209=20,"A-20",IF(Q209=10,"A-10",IF(Q209=24,"MA-24",IF(Q209=18,"A-18",IF(Q209=12,"A-12",IF(Q209=6,"M-6",IF(Q209=8,"M-8",IF(Q209=6,"M-6",IF(Q209=4,"B-4",IF(Q209=2,"B-2",))))))))))))</f>
        <v>B-2</v>
      </c>
      <c r="T209" s="109" t="str">
        <f t="shared" ref="T209:T270" si="48">IF(R209&lt;=20,"IV",IF(R209&lt;=120,"III",IF(R209&lt;=500,"II",IF(R209&lt;=4000,"I"))))</f>
        <v>IV</v>
      </c>
      <c r="U209" s="109" t="str">
        <f t="shared" ref="U209:U270" si="49">IF(T209=0,"",IF(T209="IV","Aceptable",IF(T209="III","Mejorable",IF(T209="II","No Aceptable o Aceptable Con Control Especifico",IF(T209="I","No Aceptable","")))))</f>
        <v>Aceptable</v>
      </c>
      <c r="V209" s="182"/>
      <c r="W209" s="105" t="str">
        <f>VLOOKUP(H209,[3]Hoja1!A$2:G$445,6,0)</f>
        <v>Síndrome de manguito rotador o síndrome de supraespinoso</v>
      </c>
      <c r="X209" s="107"/>
      <c r="Y209" s="107"/>
      <c r="Z209" s="107"/>
      <c r="AA209" s="105" t="s">
        <v>1271</v>
      </c>
      <c r="AB209" s="105" t="str">
        <f>VLOOKUP(H209,[3]Hoja1!A$2:G$445,7,0)</f>
        <v/>
      </c>
      <c r="AC209" s="107"/>
      <c r="AD209" s="110"/>
    </row>
    <row r="210" spans="1:30" ht="39" thickBot="1">
      <c r="A210" s="184"/>
      <c r="B210" s="184"/>
      <c r="C210" s="153" t="s">
        <v>1282</v>
      </c>
      <c r="D210" s="154" t="s">
        <v>1283</v>
      </c>
      <c r="E210" s="155" t="s">
        <v>1029</v>
      </c>
      <c r="F210" s="155" t="s">
        <v>1222</v>
      </c>
      <c r="G210" s="80" t="str">
        <f>VLOOKUP(H210,[3]Hoja1!A$1:G$445,2,0)</f>
        <v>Fluidos y Excrementos</v>
      </c>
      <c r="H210" s="35" t="s">
        <v>98</v>
      </c>
      <c r="I210" s="113" t="s">
        <v>1230</v>
      </c>
      <c r="J210" s="80" t="str">
        <f>VLOOKUP(H210,[3]Hoja1!A$2:G$445,3,0)</f>
        <v>Enfermedades Infectocontagiosas</v>
      </c>
      <c r="K210" s="79" t="s">
        <v>1205</v>
      </c>
      <c r="L210" s="80" t="str">
        <f>VLOOKUP(H210,[3]Hoja1!A$2:G$445,4,0)</f>
        <v>N/A</v>
      </c>
      <c r="M210" s="80" t="str">
        <f>VLOOKUP(H210,[3]Hoja1!A$2:G$445,5,0)</f>
        <v>N/A</v>
      </c>
      <c r="N210" s="79">
        <v>2</v>
      </c>
      <c r="O210" s="77">
        <v>3</v>
      </c>
      <c r="P210" s="77">
        <v>10</v>
      </c>
      <c r="Q210" s="77">
        <f>N210*O210</f>
        <v>6</v>
      </c>
      <c r="R210" s="77">
        <f>P210*Q210</f>
        <v>60</v>
      </c>
      <c r="S210" s="35" t="str">
        <f>IF(Q210=40,"MA-40",IF(Q210=30,"MA-30",IF(Q210=20,"A-20",IF(Q210=10,"A-10",IF(Q210=24,"MA-24",IF(Q210=18,"A-18",IF(Q210=12,"A-12",IF(Q210=6,"M-6",IF(Q210=8,"M-8",IF(Q210=6,"M-6",IF(Q210=4,"B-4",IF(Q210=2,"B-2",))))))))))))</f>
        <v>M-6</v>
      </c>
      <c r="T210" s="78" t="str">
        <f t="shared" si="48"/>
        <v>III</v>
      </c>
      <c r="U210" s="78" t="str">
        <f>IF(T210=0,"",IF(T210="IV","Aceptable",IF(T210="III","Mejorable",IF(T210="II","No Aceptable o Aceptable Con Control Especifico",IF(T210="I","No Aceptable","")))))</f>
        <v>Mejorable</v>
      </c>
      <c r="V210" s="190">
        <v>2</v>
      </c>
      <c r="W210" s="80" t="str">
        <f>VLOOKUP(H210,[3]Hoja1!A$2:G$445,6,0)</f>
        <v>Posibles enfermedades</v>
      </c>
      <c r="X210" s="79"/>
      <c r="Y210" s="79"/>
      <c r="Z210" s="79"/>
      <c r="AA210" s="80"/>
      <c r="AB210" s="80" t="str">
        <f>VLOOKUP(H210,[3]Hoja1!A$2:G$445,7,0)</f>
        <v xml:space="preserve">Riesgo Biológico, Autocuidado y/o Uso y manejo adecuado de E.P.P.
</v>
      </c>
      <c r="AC210" s="148" t="s">
        <v>1252</v>
      </c>
      <c r="AD210" s="140" t="s">
        <v>1207</v>
      </c>
    </row>
    <row r="211" spans="1:30" ht="39" thickBot="1">
      <c r="A211" s="184"/>
      <c r="B211" s="184"/>
      <c r="C211" s="153"/>
      <c r="D211" s="154"/>
      <c r="E211" s="155"/>
      <c r="F211" s="155"/>
      <c r="G211" s="84" t="str">
        <f>VLOOKUP(H211,[3]Hoja1!A$1:G$445,2,0)</f>
        <v>Modeduras</v>
      </c>
      <c r="H211" s="36" t="s">
        <v>79</v>
      </c>
      <c r="I211" s="36" t="s">
        <v>1230</v>
      </c>
      <c r="J211" s="84" t="str">
        <f>VLOOKUP(H211,[3]Hoja1!A$2:G$445,3,0)</f>
        <v>Lesiones, tejidos, muerte, enfermedades infectocontagiosas</v>
      </c>
      <c r="K211" s="82" t="s">
        <v>1205</v>
      </c>
      <c r="L211" s="84" t="str">
        <f>VLOOKUP(H211,[3]Hoja1!A$2:G$445,4,0)</f>
        <v>N/A</v>
      </c>
      <c r="M211" s="84" t="str">
        <f>VLOOKUP(H211,[3]Hoja1!A$2:G$445,5,0)</f>
        <v>N/A</v>
      </c>
      <c r="N211" s="82">
        <v>2</v>
      </c>
      <c r="O211" s="17">
        <v>2</v>
      </c>
      <c r="P211" s="17">
        <v>25</v>
      </c>
      <c r="Q211" s="17">
        <f t="shared" ref="Q211:Q239" si="50">N211*O211</f>
        <v>4</v>
      </c>
      <c r="R211" s="17">
        <f t="shared" ref="R211:R239" si="51">P211*Q211</f>
        <v>100</v>
      </c>
      <c r="S211" s="36" t="str">
        <f t="shared" ref="S211:S239" si="52">IF(Q211=40,"MA-40",IF(Q211=30,"MA-30",IF(Q211=20,"A-20",IF(Q211=10,"A-10",IF(Q211=24,"MA-24",IF(Q211=18,"A-18",IF(Q211=12,"A-12",IF(Q211=6,"M-6",IF(Q211=8,"M-8",IF(Q211=6,"M-6",IF(Q211=4,"B-4",IF(Q211=2,"B-2",))))))))))))</f>
        <v>B-4</v>
      </c>
      <c r="T211" s="81" t="str">
        <f t="shared" si="48"/>
        <v>III</v>
      </c>
      <c r="U211" s="81" t="str">
        <f t="shared" ref="U211:U239" si="53">IF(T211=0,"",IF(T211="IV","Aceptable",IF(T211="III","Mejorable",IF(T211="II","No Aceptable o Aceptable Con Control Especifico",IF(T211="I","No Aceptable","")))))</f>
        <v>Mejorable</v>
      </c>
      <c r="V211" s="139"/>
      <c r="W211" s="84" t="str">
        <f>VLOOKUP(H211,[3]Hoja1!A$2:G$445,6,0)</f>
        <v>Posibles enfermedades</v>
      </c>
      <c r="X211" s="82"/>
      <c r="Y211" s="82"/>
      <c r="Z211" s="82"/>
      <c r="AA211" s="84"/>
      <c r="AB211" s="84" t="str">
        <f>VLOOKUP(H211,[3]Hoja1!A$2:G$445,7,0)</f>
        <v xml:space="preserve">Riesgo Biológico, Autocuidado y/o Uso y manejo adecuado de E.P.P.
</v>
      </c>
      <c r="AC211" s="149"/>
      <c r="AD211" s="126"/>
    </row>
    <row r="212" spans="1:30" ht="39" thickBot="1">
      <c r="A212" s="184"/>
      <c r="B212" s="184"/>
      <c r="C212" s="153"/>
      <c r="D212" s="154"/>
      <c r="E212" s="155"/>
      <c r="F212" s="155"/>
      <c r="G212" s="84" t="str">
        <f>VLOOKUP(H212,[3]Hoja1!A$1:G$445,2,0)</f>
        <v>Parásitos</v>
      </c>
      <c r="H212" s="36" t="s">
        <v>105</v>
      </c>
      <c r="I212" s="36" t="s">
        <v>1230</v>
      </c>
      <c r="J212" s="84" t="str">
        <f>VLOOKUP(H212,[3]Hoja1!A$2:G$445,3,0)</f>
        <v>Lesiones, infecciones parasitarias</v>
      </c>
      <c r="K212" s="82" t="s">
        <v>1205</v>
      </c>
      <c r="L212" s="84" t="str">
        <f>VLOOKUP(H212,[3]Hoja1!A$2:G$445,4,0)</f>
        <v>N/A</v>
      </c>
      <c r="M212" s="84" t="str">
        <f>VLOOKUP(H212,[3]Hoja1!A$2:G$445,5,0)</f>
        <v>N/A</v>
      </c>
      <c r="N212" s="82">
        <v>2</v>
      </c>
      <c r="O212" s="17">
        <v>1</v>
      </c>
      <c r="P212" s="17">
        <v>25</v>
      </c>
      <c r="Q212" s="17">
        <f t="shared" si="50"/>
        <v>2</v>
      </c>
      <c r="R212" s="17">
        <f t="shared" si="51"/>
        <v>50</v>
      </c>
      <c r="S212" s="36" t="str">
        <f t="shared" si="52"/>
        <v>B-2</v>
      </c>
      <c r="T212" s="81" t="str">
        <f t="shared" si="48"/>
        <v>III</v>
      </c>
      <c r="U212" s="81" t="str">
        <f t="shared" si="53"/>
        <v>Mejorable</v>
      </c>
      <c r="V212" s="139"/>
      <c r="W212" s="84" t="str">
        <f>VLOOKUP(H212,[3]Hoja1!A$2:G$445,6,0)</f>
        <v>Enfermedades Parasitarias</v>
      </c>
      <c r="X212" s="82"/>
      <c r="Y212" s="82"/>
      <c r="Z212" s="82"/>
      <c r="AA212" s="84"/>
      <c r="AB212" s="84" t="str">
        <f>VLOOKUP(H212,[3]Hoja1!A$2:G$445,7,0)</f>
        <v xml:space="preserve">Riesgo Biológico, Autocuidado y/o Uso y manejo adecuado de E.P.P.
</v>
      </c>
      <c r="AC212" s="149"/>
      <c r="AD212" s="126"/>
    </row>
    <row r="213" spans="1:30" ht="51.75" thickBot="1">
      <c r="A213" s="184"/>
      <c r="B213" s="184"/>
      <c r="C213" s="153"/>
      <c r="D213" s="154"/>
      <c r="E213" s="155"/>
      <c r="F213" s="155"/>
      <c r="G213" s="84" t="str">
        <f>VLOOKUP(H213,[3]Hoja1!A$1:G$445,2,0)</f>
        <v>Bacteria</v>
      </c>
      <c r="H213" s="36" t="s">
        <v>108</v>
      </c>
      <c r="I213" s="36" t="s">
        <v>1230</v>
      </c>
      <c r="J213" s="84" t="str">
        <f>VLOOKUP(H213,[3]Hoja1!A$2:G$445,3,0)</f>
        <v>Infecciones producidas por Bacterianas</v>
      </c>
      <c r="K213" s="82" t="s">
        <v>1205</v>
      </c>
      <c r="L213" s="84" t="str">
        <f>VLOOKUP(H213,[3]Hoja1!A$2:G$445,4,0)</f>
        <v>Inspecciones planeadas e inspecciones no planeadas, procedimientos de programas de seguridad y salud en el trabajo</v>
      </c>
      <c r="M213" s="84" t="str">
        <f>VLOOKUP(H213,[3]Hoja1!A$2:G$445,5,0)</f>
        <v>Programa de vacunación, bota pantalon, overol, guantes, tapabocas, mascarillas con filtos</v>
      </c>
      <c r="N213" s="82">
        <v>2</v>
      </c>
      <c r="O213" s="17">
        <v>3</v>
      </c>
      <c r="P213" s="17">
        <v>10</v>
      </c>
      <c r="Q213" s="17">
        <f t="shared" si="50"/>
        <v>6</v>
      </c>
      <c r="R213" s="17">
        <f t="shared" si="51"/>
        <v>60</v>
      </c>
      <c r="S213" s="36" t="str">
        <f t="shared" si="52"/>
        <v>M-6</v>
      </c>
      <c r="T213" s="81" t="str">
        <f t="shared" si="48"/>
        <v>III</v>
      </c>
      <c r="U213" s="81" t="str">
        <f t="shared" si="53"/>
        <v>Mejorable</v>
      </c>
      <c r="V213" s="139"/>
      <c r="W213" s="84" t="str">
        <f>VLOOKUP(H213,[3]Hoja1!A$2:G$445,6,0)</f>
        <v xml:space="preserve">Enfermedades Infectocontagiosas
</v>
      </c>
      <c r="X213" s="82"/>
      <c r="Y213" s="82"/>
      <c r="Z213" s="82"/>
      <c r="AA213" s="84"/>
      <c r="AB213" s="84" t="str">
        <f>VLOOKUP(H213,[3]Hoja1!A$2:G$445,7,0)</f>
        <v xml:space="preserve">Riesgo Biológico, Autocuidado y/o Uso y manejo adecuado de E.P.P.
</v>
      </c>
      <c r="AC213" s="149"/>
      <c r="AD213" s="126"/>
    </row>
    <row r="214" spans="1:30" ht="51.75" thickBot="1">
      <c r="A214" s="184"/>
      <c r="B214" s="184"/>
      <c r="C214" s="153"/>
      <c r="D214" s="154"/>
      <c r="E214" s="155"/>
      <c r="F214" s="155"/>
      <c r="G214" s="84" t="str">
        <f>VLOOKUP(H214,[3]Hoja1!A$1:G$445,2,0)</f>
        <v>Hongos</v>
      </c>
      <c r="H214" s="36" t="s">
        <v>117</v>
      </c>
      <c r="I214" s="36" t="s">
        <v>1230</v>
      </c>
      <c r="J214" s="84" t="str">
        <f>VLOOKUP(H214,[3]Hoja1!A$2:G$445,3,0)</f>
        <v>Micosis</v>
      </c>
      <c r="K214" s="82" t="s">
        <v>1205</v>
      </c>
      <c r="L214" s="84" t="str">
        <f>VLOOKUP(H214,[3]Hoja1!A$2:G$445,4,0)</f>
        <v>Inspecciones planeadas e inspecciones no planeadas, procedimientos de programas de seguridad y salud en el trabajo</v>
      </c>
      <c r="M214" s="84" t="str">
        <f>VLOOKUP(H214,[3]Hoja1!A$2:G$445,5,0)</f>
        <v>Programa de vacunación, éxamenes periódicos</v>
      </c>
      <c r="N214" s="82">
        <v>2</v>
      </c>
      <c r="O214" s="17">
        <v>2</v>
      </c>
      <c r="P214" s="17">
        <v>25</v>
      </c>
      <c r="Q214" s="17">
        <f t="shared" si="50"/>
        <v>4</v>
      </c>
      <c r="R214" s="17">
        <f t="shared" si="51"/>
        <v>100</v>
      </c>
      <c r="S214" s="36" t="str">
        <f t="shared" si="52"/>
        <v>B-4</v>
      </c>
      <c r="T214" s="81" t="str">
        <f t="shared" si="48"/>
        <v>III</v>
      </c>
      <c r="U214" s="81" t="str">
        <f t="shared" si="53"/>
        <v>Mejorable</v>
      </c>
      <c r="V214" s="139"/>
      <c r="W214" s="84" t="str">
        <f>VLOOKUP(H214,[3]Hoja1!A$2:G$445,6,0)</f>
        <v>Micosis</v>
      </c>
      <c r="X214" s="82"/>
      <c r="Y214" s="82"/>
      <c r="Z214" s="82"/>
      <c r="AA214" s="84"/>
      <c r="AB214" s="84" t="str">
        <f>VLOOKUP(H214,[3]Hoja1!A$2:G$445,7,0)</f>
        <v xml:space="preserve">Riesgo Biológico, Autocuidado y/o Uso y manejo adecuado de E.P.P.
</v>
      </c>
      <c r="AC214" s="149"/>
      <c r="AD214" s="126"/>
    </row>
    <row r="215" spans="1:30" ht="51.75" thickBot="1">
      <c r="A215" s="184"/>
      <c r="B215" s="184"/>
      <c r="C215" s="153"/>
      <c r="D215" s="154"/>
      <c r="E215" s="155"/>
      <c r="F215" s="155"/>
      <c r="G215" s="84" t="str">
        <f>VLOOKUP(H215,[3]Hoja1!A$1:G$445,2,0)</f>
        <v>Virus</v>
      </c>
      <c r="H215" s="36" t="s">
        <v>120</v>
      </c>
      <c r="I215" s="36" t="s">
        <v>1230</v>
      </c>
      <c r="J215" s="84" t="str">
        <f>VLOOKUP(H215,[3]Hoja1!A$2:G$445,3,0)</f>
        <v>Infecciones Virales</v>
      </c>
      <c r="K215" s="82" t="s">
        <v>1205</v>
      </c>
      <c r="L215" s="84" t="str">
        <f>VLOOKUP(H215,[3]Hoja1!A$2:G$445,4,0)</f>
        <v>Inspecciones planeadas e inspecciones no planeadas, procedimientos de programas de seguridad y salud en el trabajo</v>
      </c>
      <c r="M215" s="84" t="str">
        <f>VLOOKUP(H215,[3]Hoja1!A$2:G$445,5,0)</f>
        <v>Programa de vacunación, bota pantalon, overol, guantes, tapabocas, mascarillas con filtos</v>
      </c>
      <c r="N215" s="82">
        <v>2</v>
      </c>
      <c r="O215" s="17">
        <v>2</v>
      </c>
      <c r="P215" s="17">
        <v>10</v>
      </c>
      <c r="Q215" s="17">
        <f t="shared" si="50"/>
        <v>4</v>
      </c>
      <c r="R215" s="17">
        <f t="shared" si="51"/>
        <v>40</v>
      </c>
      <c r="S215" s="36" t="str">
        <f t="shared" si="52"/>
        <v>B-4</v>
      </c>
      <c r="T215" s="81" t="str">
        <f t="shared" si="48"/>
        <v>III</v>
      </c>
      <c r="U215" s="81" t="str">
        <f t="shared" si="53"/>
        <v>Mejorable</v>
      </c>
      <c r="V215" s="139"/>
      <c r="W215" s="84" t="str">
        <f>VLOOKUP(H215,[3]Hoja1!A$2:G$445,6,0)</f>
        <v xml:space="preserve">Enfermedades Infectocontagiosas
</v>
      </c>
      <c r="X215" s="82"/>
      <c r="Y215" s="82"/>
      <c r="Z215" s="82"/>
      <c r="AA215" s="84"/>
      <c r="AB215" s="84" t="str">
        <f>VLOOKUP(H215,[3]Hoja1!A$2:G$445,7,0)</f>
        <v xml:space="preserve">Riesgo Biológico, Autocuidado y/o Uso y manejo adecuado de E.P.P.
</v>
      </c>
      <c r="AC215" s="149"/>
      <c r="AD215" s="126"/>
    </row>
    <row r="216" spans="1:30" ht="51.75" thickBot="1">
      <c r="A216" s="184"/>
      <c r="B216" s="184"/>
      <c r="C216" s="153"/>
      <c r="D216" s="154"/>
      <c r="E216" s="155"/>
      <c r="F216" s="155"/>
      <c r="G216" s="84" t="str">
        <f>VLOOKUP(H216,[3]Hoja1!A$1:G$445,2,0)</f>
        <v>AUSENCIA O EXCESO DE LUZ EN UN AMBIENTE</v>
      </c>
      <c r="H216" s="36" t="s">
        <v>155</v>
      </c>
      <c r="I216" s="36" t="s">
        <v>1237</v>
      </c>
      <c r="J216" s="84" t="str">
        <f>VLOOKUP(H216,[3]Hoja1!A$2:G$445,3,0)</f>
        <v>DISMINUCIÓN AGUDEZA VISUAL, CANSANCIO VISUAL</v>
      </c>
      <c r="K216" s="82" t="s">
        <v>1205</v>
      </c>
      <c r="L216" s="84" t="str">
        <f>VLOOKUP(H216,[3]Hoja1!A$2:G$445,4,0)</f>
        <v>Inspecciones planeadas e inspecciones no planeadas, procedimientos de programas de seguridad y salud en el trabajo</v>
      </c>
      <c r="M216" s="84" t="str">
        <f>VLOOKUP(H216,[3]Hoja1!A$2:G$445,5,0)</f>
        <v>N/A</v>
      </c>
      <c r="N216" s="82">
        <v>2</v>
      </c>
      <c r="O216" s="17">
        <v>2</v>
      </c>
      <c r="P216" s="17">
        <v>10</v>
      </c>
      <c r="Q216" s="17">
        <f t="shared" si="50"/>
        <v>4</v>
      </c>
      <c r="R216" s="17">
        <f t="shared" si="51"/>
        <v>40</v>
      </c>
      <c r="S216" s="36" t="str">
        <f t="shared" si="52"/>
        <v>B-4</v>
      </c>
      <c r="T216" s="81" t="str">
        <f t="shared" si="48"/>
        <v>III</v>
      </c>
      <c r="U216" s="81" t="str">
        <f t="shared" si="53"/>
        <v>Mejorable</v>
      </c>
      <c r="V216" s="139"/>
      <c r="W216" s="84" t="str">
        <f>VLOOKUP(H216,[3]Hoja1!A$2:G$445,6,0)</f>
        <v>DISMINUCIÓN AGUDEZA VISUAL</v>
      </c>
      <c r="X216" s="82"/>
      <c r="Y216" s="82"/>
      <c r="Z216" s="82"/>
      <c r="AA216" s="84" t="s">
        <v>1253</v>
      </c>
      <c r="AB216" s="84" t="str">
        <f>VLOOKUP(H216,[3]Hoja1!A$2:G$445,7,0)</f>
        <v>N/A</v>
      </c>
      <c r="AC216" s="82" t="s">
        <v>32</v>
      </c>
      <c r="AD216" s="126"/>
    </row>
    <row r="217" spans="1:30" ht="51.75" thickBot="1">
      <c r="A217" s="184"/>
      <c r="B217" s="184"/>
      <c r="C217" s="153"/>
      <c r="D217" s="154"/>
      <c r="E217" s="155"/>
      <c r="F217" s="155"/>
      <c r="G217" s="84" t="str">
        <f>VLOOKUP(H217,[3]Hoja1!A$1:G$445,2,0)</f>
        <v>INFRAROJA, ULTRAVIOLETA, VISIBLE, RADIOFRECUENCIA, MICROONDAS, LASER</v>
      </c>
      <c r="H217" s="36" t="s">
        <v>67</v>
      </c>
      <c r="I217" s="36" t="s">
        <v>1237</v>
      </c>
      <c r="J217" s="84" t="str">
        <f>VLOOKUP(H217,[3]Hoja1!A$2:G$445,3,0)</f>
        <v>CÁNCER, LESIONES DÉRMICAS Y OCULARES</v>
      </c>
      <c r="K217" s="82" t="s">
        <v>1205</v>
      </c>
      <c r="L217" s="84" t="str">
        <f>VLOOKUP(H217,[3]Hoja1!A$2:G$445,4,0)</f>
        <v>Inspecciones planeadas e inspecciones no planeadas, procedimientos de programas de seguridad y salud en el trabajo</v>
      </c>
      <c r="M217" s="84" t="str">
        <f>VLOOKUP(H217,[3]Hoja1!A$2:G$445,5,0)</f>
        <v>PROGRAMA BLOQUEADOR SOLAR</v>
      </c>
      <c r="N217" s="82">
        <v>2</v>
      </c>
      <c r="O217" s="17">
        <v>3</v>
      </c>
      <c r="P217" s="17">
        <v>10</v>
      </c>
      <c r="Q217" s="17">
        <f t="shared" si="50"/>
        <v>6</v>
      </c>
      <c r="R217" s="17">
        <f t="shared" si="51"/>
        <v>60</v>
      </c>
      <c r="S217" s="36" t="str">
        <f t="shared" si="52"/>
        <v>M-6</v>
      </c>
      <c r="T217" s="81" t="str">
        <f t="shared" si="48"/>
        <v>III</v>
      </c>
      <c r="U217" s="81" t="str">
        <f t="shared" si="53"/>
        <v>Mejorable</v>
      </c>
      <c r="V217" s="139"/>
      <c r="W217" s="84" t="str">
        <f>VLOOKUP(H217,[3]Hoja1!A$2:G$445,6,0)</f>
        <v>CÁNCER</v>
      </c>
      <c r="X217" s="82"/>
      <c r="Y217" s="82"/>
      <c r="Z217" s="82"/>
      <c r="AA217" s="84"/>
      <c r="AB217" s="84" t="str">
        <f>VLOOKUP(H217,[3]Hoja1!A$2:G$445,7,0)</f>
        <v>N/A</v>
      </c>
      <c r="AC217" s="82" t="s">
        <v>1254</v>
      </c>
      <c r="AD217" s="126"/>
    </row>
    <row r="218" spans="1:30" ht="90" thickBot="1">
      <c r="A218" s="184"/>
      <c r="B218" s="184"/>
      <c r="C218" s="153"/>
      <c r="D218" s="154"/>
      <c r="E218" s="155"/>
      <c r="F218" s="155"/>
      <c r="G218" s="84" t="str">
        <f>VLOOKUP(H218,[3]Hoja1!A$1:G$445,2,0)</f>
        <v>MAQUINARIA O EQUIPO</v>
      </c>
      <c r="H218" s="36" t="s">
        <v>164</v>
      </c>
      <c r="I218" s="36" t="s">
        <v>1237</v>
      </c>
      <c r="J218" s="84" t="str">
        <f>VLOOKUP(H218,[3]Hoja1!A$2:G$445,3,0)</f>
        <v>SORDERA, ESTRÉS, HIPOACUSIA, CEFALA,IRRITABILIDAD</v>
      </c>
      <c r="K218" s="82" t="s">
        <v>1205</v>
      </c>
      <c r="L218" s="84" t="str">
        <f>VLOOKUP(H218,[3]Hoja1!A$2:G$445,4,0)</f>
        <v>Inspecciones planeadas e inspecciones no planeadas, procedimientos de programas de seguridad y salud en el trabajo</v>
      </c>
      <c r="M218" s="84" t="str">
        <f>VLOOKUP(H218,[3]Hoja1!A$2:G$445,5,0)</f>
        <v>PVE RUIDO</v>
      </c>
      <c r="N218" s="82">
        <v>2</v>
      </c>
      <c r="O218" s="17">
        <v>3</v>
      </c>
      <c r="P218" s="17">
        <v>10</v>
      </c>
      <c r="Q218" s="17">
        <f t="shared" si="50"/>
        <v>6</v>
      </c>
      <c r="R218" s="17">
        <f t="shared" si="51"/>
        <v>60</v>
      </c>
      <c r="S218" s="36" t="str">
        <f t="shared" si="52"/>
        <v>M-6</v>
      </c>
      <c r="T218" s="81" t="str">
        <f t="shared" si="48"/>
        <v>III</v>
      </c>
      <c r="U218" s="81" t="str">
        <f t="shared" si="53"/>
        <v>Mejorable</v>
      </c>
      <c r="V218" s="139"/>
      <c r="W218" s="84" t="str">
        <f>VLOOKUP(H218,[3]Hoja1!A$2:G$445,6,0)</f>
        <v>SORDERA</v>
      </c>
      <c r="X218" s="82"/>
      <c r="Y218" s="82"/>
      <c r="Z218" s="82"/>
      <c r="AA218" s="84" t="s">
        <v>1255</v>
      </c>
      <c r="AB218" s="84" t="str">
        <f>VLOOKUP(H218,[3]Hoja1!A$2:G$445,7,0)</f>
        <v>USO DE EPP</v>
      </c>
      <c r="AC218" s="82" t="s">
        <v>1256</v>
      </c>
      <c r="AD218" s="126"/>
    </row>
    <row r="219" spans="1:30" ht="51.75" thickBot="1">
      <c r="A219" s="184"/>
      <c r="B219" s="184"/>
      <c r="C219" s="153"/>
      <c r="D219" s="154"/>
      <c r="E219" s="155"/>
      <c r="F219" s="155"/>
      <c r="G219" s="84" t="str">
        <f>VLOOKUP(H219,[3]Hoja1!A$1:G$445,2,0)</f>
        <v>ENERGÍA TÉRMICA, CAMBIO DE TEMPERATURA DURANTE LOS RECORRIDOS</v>
      </c>
      <c r="H219" s="36" t="s">
        <v>174</v>
      </c>
      <c r="I219" s="36" t="s">
        <v>1237</v>
      </c>
      <c r="J219" s="84" t="str">
        <f>VLOOKUP(H219,[3]Hoja1!A$2:G$445,3,0)</f>
        <v xml:space="preserve"> HIPOTERMIA</v>
      </c>
      <c r="K219" s="82" t="s">
        <v>1205</v>
      </c>
      <c r="L219" s="84" t="str">
        <f>VLOOKUP(H219,[3]Hoja1!A$2:G$445,4,0)</f>
        <v>Inspecciones planeadas e inspecciones no planeadas, procedimientos de programas de seguridad y salud en el trabajo</v>
      </c>
      <c r="M219" s="84" t="str">
        <f>VLOOKUP(H219,[3]Hoja1!A$2:G$445,5,0)</f>
        <v>EPP OVEROLES TERMICOS</v>
      </c>
      <c r="N219" s="82">
        <v>2</v>
      </c>
      <c r="O219" s="17">
        <v>1</v>
      </c>
      <c r="P219" s="17">
        <v>10</v>
      </c>
      <c r="Q219" s="17">
        <f t="shared" si="50"/>
        <v>2</v>
      </c>
      <c r="R219" s="17">
        <f t="shared" si="51"/>
        <v>20</v>
      </c>
      <c r="S219" s="36" t="str">
        <f t="shared" si="52"/>
        <v>B-2</v>
      </c>
      <c r="T219" s="81" t="str">
        <f t="shared" si="48"/>
        <v>IV</v>
      </c>
      <c r="U219" s="81" t="str">
        <f t="shared" si="53"/>
        <v>Aceptable</v>
      </c>
      <c r="V219" s="139"/>
      <c r="W219" s="84" t="str">
        <f>VLOOKUP(H219,[3]Hoja1!A$2:G$445,6,0)</f>
        <v xml:space="preserve"> HIPOTERMIA</v>
      </c>
      <c r="X219" s="82"/>
      <c r="Y219" s="82"/>
      <c r="Z219" s="82"/>
      <c r="AA219" s="84"/>
      <c r="AB219" s="84" t="str">
        <f>VLOOKUP(H219,[3]Hoja1!A$2:G$445,7,0)</f>
        <v>N/A</v>
      </c>
      <c r="AC219" s="82" t="s">
        <v>1257</v>
      </c>
      <c r="AD219" s="126"/>
    </row>
    <row r="220" spans="1:30" ht="64.5" thickBot="1">
      <c r="A220" s="184"/>
      <c r="B220" s="184"/>
      <c r="C220" s="153"/>
      <c r="D220" s="154"/>
      <c r="E220" s="155"/>
      <c r="F220" s="155"/>
      <c r="G220" s="84" t="str">
        <f>VLOOKUP(H220,[3]Hoja1!A$1:G$445,2,0)</f>
        <v>MAQUINARIA O EQUIPO</v>
      </c>
      <c r="H220" s="36" t="s">
        <v>177</v>
      </c>
      <c r="I220" s="36" t="s">
        <v>1237</v>
      </c>
      <c r="J220" s="84" t="str">
        <f>VLOOKUP(H220,[3]Hoja1!A$2:G$445,3,0)</f>
        <v>LESIONES  OSTEOMUSCULARES,  LESIONES OSTEOARTICULARES, SÍNTOMAS NEUROLÓGICOS</v>
      </c>
      <c r="K220" s="82" t="s">
        <v>1205</v>
      </c>
      <c r="L220" s="84" t="str">
        <f>VLOOKUP(H220,[3]Hoja1!A$2:G$445,4,0)</f>
        <v>Inspecciones planeadas e inspecciones no planeadas, procedimientos de programas de seguridad y salud en el trabajo</v>
      </c>
      <c r="M220" s="84" t="str">
        <f>VLOOKUP(H220,[3]Hoja1!A$2:G$445,5,0)</f>
        <v>PVE RUIDO</v>
      </c>
      <c r="N220" s="82">
        <v>2</v>
      </c>
      <c r="O220" s="17">
        <v>2</v>
      </c>
      <c r="P220" s="17">
        <v>10</v>
      </c>
      <c r="Q220" s="17">
        <f t="shared" si="50"/>
        <v>4</v>
      </c>
      <c r="R220" s="17">
        <f t="shared" si="51"/>
        <v>40</v>
      </c>
      <c r="S220" s="36" t="str">
        <f t="shared" si="52"/>
        <v>B-4</v>
      </c>
      <c r="T220" s="81" t="str">
        <f t="shared" si="48"/>
        <v>III</v>
      </c>
      <c r="U220" s="81" t="str">
        <f t="shared" si="53"/>
        <v>Mejorable</v>
      </c>
      <c r="V220" s="139"/>
      <c r="W220" s="84" t="str">
        <f>VLOOKUP(H220,[3]Hoja1!A$2:G$445,6,0)</f>
        <v>SÍNTOMAS NEUROLÓGICOS</v>
      </c>
      <c r="X220" s="82"/>
      <c r="Y220" s="82"/>
      <c r="Z220" s="82"/>
      <c r="AA220" s="84"/>
      <c r="AB220" s="84" t="str">
        <f>VLOOKUP(H220,[3]Hoja1!A$2:G$445,7,0)</f>
        <v>N/A</v>
      </c>
      <c r="AC220" s="82" t="s">
        <v>1258</v>
      </c>
      <c r="AD220" s="126"/>
    </row>
    <row r="221" spans="1:30" ht="51.75" thickBot="1">
      <c r="A221" s="184"/>
      <c r="B221" s="184"/>
      <c r="C221" s="153"/>
      <c r="D221" s="154"/>
      <c r="E221" s="155"/>
      <c r="F221" s="155"/>
      <c r="G221" s="84" t="str">
        <f>VLOOKUP(H221,[3]Hoja1!A$1:G$445,2,0)</f>
        <v>GASES Y VAPORES</v>
      </c>
      <c r="H221" s="36" t="s">
        <v>250</v>
      </c>
      <c r="I221" s="36" t="s">
        <v>1289</v>
      </c>
      <c r="J221" s="84" t="str">
        <f>VLOOKUP(H221,[3]Hoja1!A$2:G$445,3,0)</f>
        <v xml:space="preserve"> LESIONES EN LA PIEL, IRRITACIÓN EN VÍAS  RESPIRATORIAS, MUERTE</v>
      </c>
      <c r="K221" s="82" t="s">
        <v>1205</v>
      </c>
      <c r="L221" s="84" t="str">
        <f>VLOOKUP(H221,[3]Hoja1!A$2:G$445,4,0)</f>
        <v>Inspecciones planeadas e inspecciones no planeadas, procedimientos de programas de seguridad y salud en el trabajo</v>
      </c>
      <c r="M221" s="84" t="str">
        <f>VLOOKUP(H221,[3]Hoja1!A$2:G$445,5,0)</f>
        <v>EPP TAPABOCAS, CARETAS CON FILTROS</v>
      </c>
      <c r="N221" s="82">
        <v>2</v>
      </c>
      <c r="O221" s="17">
        <v>2</v>
      </c>
      <c r="P221" s="17">
        <v>10</v>
      </c>
      <c r="Q221" s="17">
        <f t="shared" si="50"/>
        <v>4</v>
      </c>
      <c r="R221" s="17">
        <f t="shared" si="51"/>
        <v>40</v>
      </c>
      <c r="S221" s="36" t="str">
        <f t="shared" si="52"/>
        <v>B-4</v>
      </c>
      <c r="T221" s="81" t="str">
        <f t="shared" si="48"/>
        <v>III</v>
      </c>
      <c r="U221" s="81" t="str">
        <f t="shared" si="53"/>
        <v>Mejorable</v>
      </c>
      <c r="V221" s="139"/>
      <c r="W221" s="84" t="str">
        <f>VLOOKUP(H221,[3]Hoja1!A$2:G$445,6,0)</f>
        <v xml:space="preserve"> MUERTE</v>
      </c>
      <c r="X221" s="82"/>
      <c r="Y221" s="82"/>
      <c r="Z221" s="82"/>
      <c r="AA221" s="84"/>
      <c r="AB221" s="84" t="str">
        <f>VLOOKUP(H221,[3]Hoja1!A$2:G$445,7,0)</f>
        <v>USO Y MANEJO ADECUADO DE E.P.P.</v>
      </c>
      <c r="AC221" s="149" t="s">
        <v>1256</v>
      </c>
      <c r="AD221" s="126"/>
    </row>
    <row r="222" spans="1:30" ht="51.75" thickBot="1">
      <c r="A222" s="184"/>
      <c r="B222" s="184"/>
      <c r="C222" s="153"/>
      <c r="D222" s="154"/>
      <c r="E222" s="155"/>
      <c r="F222" s="155"/>
      <c r="G222" s="84" t="str">
        <f>VLOOKUP(H222,[3]Hoja1!A$1:G$445,2,0)</f>
        <v>MATERIAL PARTICULADO</v>
      </c>
      <c r="H222" s="36" t="s">
        <v>269</v>
      </c>
      <c r="I222" s="36" t="s">
        <v>1289</v>
      </c>
      <c r="J222" s="84" t="str">
        <f>VLOOKUP(H222,[3]Hoja1!A$2:G$445,3,0)</f>
        <v>NEUMOCONIOSIS, BRONQUITIS, ASMA, SILICOSIS</v>
      </c>
      <c r="K222" s="82" t="s">
        <v>1205</v>
      </c>
      <c r="L222" s="84" t="str">
        <f>VLOOKUP(H222,[3]Hoja1!A$2:G$445,4,0)</f>
        <v>Inspecciones planeadas e inspecciones no planeadas, procedimientos de programas de seguridad y salud en el trabajo</v>
      </c>
      <c r="M222" s="84" t="str">
        <f>VLOOKUP(H222,[3]Hoja1!A$2:G$445,5,0)</f>
        <v>EPP MASCARILLAS Y FILTROS</v>
      </c>
      <c r="N222" s="82">
        <v>2</v>
      </c>
      <c r="O222" s="17">
        <v>3</v>
      </c>
      <c r="P222" s="17">
        <v>10</v>
      </c>
      <c r="Q222" s="17">
        <f t="shared" si="50"/>
        <v>6</v>
      </c>
      <c r="R222" s="17">
        <f t="shared" si="51"/>
        <v>60</v>
      </c>
      <c r="S222" s="36" t="str">
        <f t="shared" si="52"/>
        <v>M-6</v>
      </c>
      <c r="T222" s="81" t="str">
        <f t="shared" si="48"/>
        <v>III</v>
      </c>
      <c r="U222" s="81" t="str">
        <f t="shared" si="53"/>
        <v>Mejorable</v>
      </c>
      <c r="V222" s="139"/>
      <c r="W222" s="84" t="str">
        <f>VLOOKUP(H222,[3]Hoja1!A$2:G$445,6,0)</f>
        <v>NEUMOCONIOSIS</v>
      </c>
      <c r="X222" s="82"/>
      <c r="Y222" s="82"/>
      <c r="Z222" s="82"/>
      <c r="AA222" s="84"/>
      <c r="AB222" s="84" t="str">
        <f>VLOOKUP(H222,[3]Hoja1!A$2:G$445,7,0)</f>
        <v>USO Y MANEJO DE LOS EPP</v>
      </c>
      <c r="AC222" s="149"/>
      <c r="AD222" s="126"/>
    </row>
    <row r="223" spans="1:30" ht="51.75" thickBot="1">
      <c r="A223" s="184"/>
      <c r="B223" s="184"/>
      <c r="C223" s="153"/>
      <c r="D223" s="154"/>
      <c r="E223" s="155"/>
      <c r="F223" s="155"/>
      <c r="G223" s="84" t="str">
        <f>VLOOKUP(H223,[3]Hoja1!A$1:G$445,2,0)</f>
        <v xml:space="preserve">POLVOS INORGÁNICOS </v>
      </c>
      <c r="H223" s="36" t="s">
        <v>274</v>
      </c>
      <c r="I223" s="36" t="s">
        <v>1289</v>
      </c>
      <c r="J223" s="84" t="str">
        <f>VLOOKUP(H223,[3]Hoja1!A$2:G$445,3,0)</f>
        <v xml:space="preserve">ASMA,GRIPA, NEUMOCONIOSIS </v>
      </c>
      <c r="K223" s="82" t="s">
        <v>1205</v>
      </c>
      <c r="L223" s="84" t="str">
        <f>VLOOKUP(H223,[3]Hoja1!A$2:G$445,4,0)</f>
        <v>Inspecciones planeadas e inspecciones no planeadas, procedimientos de programas de seguridad y salud en el trabajo</v>
      </c>
      <c r="M223" s="84" t="str">
        <f>VLOOKUP(H223,[3]Hoja1!A$2:G$445,5,0)</f>
        <v>EPP MASCARILLAS Y FILTROS</v>
      </c>
      <c r="N223" s="82">
        <v>2</v>
      </c>
      <c r="O223" s="17">
        <v>2</v>
      </c>
      <c r="P223" s="17">
        <v>10</v>
      </c>
      <c r="Q223" s="17">
        <f t="shared" si="50"/>
        <v>4</v>
      </c>
      <c r="R223" s="17">
        <f t="shared" si="51"/>
        <v>40</v>
      </c>
      <c r="S223" s="36" t="str">
        <f t="shared" si="52"/>
        <v>B-4</v>
      </c>
      <c r="T223" s="81" t="str">
        <f t="shared" si="48"/>
        <v>III</v>
      </c>
      <c r="U223" s="81" t="str">
        <f t="shared" si="53"/>
        <v>Mejorable</v>
      </c>
      <c r="V223" s="139"/>
      <c r="W223" s="84" t="str">
        <f>VLOOKUP(H223,[3]Hoja1!A$2:G$445,6,0)</f>
        <v>NEUMOCONIOSIS</v>
      </c>
      <c r="X223" s="82"/>
      <c r="Y223" s="82"/>
      <c r="Z223" s="82"/>
      <c r="AA223" s="84"/>
      <c r="AB223" s="84" t="str">
        <f>VLOOKUP(H223,[3]Hoja1!A$2:G$445,7,0)</f>
        <v>LIMPIEZA</v>
      </c>
      <c r="AC223" s="149"/>
      <c r="AD223" s="126"/>
    </row>
    <row r="224" spans="1:30" ht="40.5" customHeight="1" thickBot="1">
      <c r="A224" s="184"/>
      <c r="B224" s="184"/>
      <c r="C224" s="153"/>
      <c r="D224" s="154"/>
      <c r="E224" s="155"/>
      <c r="F224" s="155"/>
      <c r="G224" s="84" t="str">
        <f>VLOOKUP(H224,[3]Hoja1!A$1:G$445,2,0)</f>
        <v>NATURALEZA DE LA TAREA</v>
      </c>
      <c r="H224" s="36" t="s">
        <v>76</v>
      </c>
      <c r="I224" s="36" t="s">
        <v>1231</v>
      </c>
      <c r="J224" s="84" t="str">
        <f>VLOOKUP(H224,[3]Hoja1!A$2:G$445,3,0)</f>
        <v>ESTRÉS,  TRANSTORNOS DEL SUEÑO</v>
      </c>
      <c r="K224" s="82" t="s">
        <v>1205</v>
      </c>
      <c r="L224" s="84" t="str">
        <f>VLOOKUP(H224,[3]Hoja1!A$2:G$445,4,0)</f>
        <v>N/A</v>
      </c>
      <c r="M224" s="84" t="str">
        <f>VLOOKUP(H224,[3]Hoja1!A$2:G$445,5,0)</f>
        <v>PVE PSICOSOCIAL</v>
      </c>
      <c r="N224" s="82">
        <v>2</v>
      </c>
      <c r="O224" s="17">
        <v>2</v>
      </c>
      <c r="P224" s="17">
        <v>10</v>
      </c>
      <c r="Q224" s="17">
        <f t="shared" si="50"/>
        <v>4</v>
      </c>
      <c r="R224" s="17">
        <f t="shared" si="51"/>
        <v>40</v>
      </c>
      <c r="S224" s="36" t="str">
        <f t="shared" si="52"/>
        <v>B-4</v>
      </c>
      <c r="T224" s="81" t="str">
        <f t="shared" si="48"/>
        <v>III</v>
      </c>
      <c r="U224" s="81" t="str">
        <f t="shared" si="53"/>
        <v>Mejorable</v>
      </c>
      <c r="V224" s="139"/>
      <c r="W224" s="84" t="str">
        <f>VLOOKUP(H224,[3]Hoja1!A$2:G$445,6,0)</f>
        <v>ESTRÉS</v>
      </c>
      <c r="X224" s="82"/>
      <c r="Y224" s="82"/>
      <c r="Z224" s="82"/>
      <c r="AA224" s="84"/>
      <c r="AB224" s="84" t="str">
        <f>VLOOKUP(H224,[3]Hoja1!A$2:G$445,7,0)</f>
        <v>N/A</v>
      </c>
      <c r="AC224" s="149" t="s">
        <v>1259</v>
      </c>
      <c r="AD224" s="126"/>
    </row>
    <row r="225" spans="1:30" ht="40.5" customHeight="1" thickBot="1">
      <c r="A225" s="184"/>
      <c r="B225" s="184"/>
      <c r="C225" s="153"/>
      <c r="D225" s="154"/>
      <c r="E225" s="155"/>
      <c r="F225" s="155"/>
      <c r="G225" s="84" t="str">
        <f>VLOOKUP(H225,[3]Hoja1!A$1:G$445,2,0)</f>
        <v xml:space="preserve"> ALTA CONCENTRACIÓN</v>
      </c>
      <c r="H225" s="36" t="s">
        <v>88</v>
      </c>
      <c r="I225" s="36" t="s">
        <v>1231</v>
      </c>
      <c r="J225" s="84" t="str">
        <f>VLOOKUP(H225,[3]Hoja1!A$2:G$445,3,0)</f>
        <v>ESTRÉS, DEPRESIÓN, TRANSTORNOS DEL SUEÑO, AUSENCIA DE ATENCIÓN</v>
      </c>
      <c r="K225" s="82" t="s">
        <v>1205</v>
      </c>
      <c r="L225" s="84" t="str">
        <f>VLOOKUP(H225,[3]Hoja1!A$2:G$445,4,0)</f>
        <v>N/A</v>
      </c>
      <c r="M225" s="84" t="str">
        <f>VLOOKUP(H225,[3]Hoja1!A$2:G$445,5,0)</f>
        <v>PVE PSICOSOCIAL</v>
      </c>
      <c r="N225" s="82">
        <v>2</v>
      </c>
      <c r="O225" s="17">
        <v>1</v>
      </c>
      <c r="P225" s="17">
        <v>10</v>
      </c>
      <c r="Q225" s="17">
        <f t="shared" si="50"/>
        <v>2</v>
      </c>
      <c r="R225" s="17">
        <f t="shared" si="51"/>
        <v>20</v>
      </c>
      <c r="S225" s="36" t="str">
        <f t="shared" si="52"/>
        <v>B-2</v>
      </c>
      <c r="T225" s="81" t="str">
        <f t="shared" si="48"/>
        <v>IV</v>
      </c>
      <c r="U225" s="81" t="str">
        <f t="shared" si="53"/>
        <v>Aceptable</v>
      </c>
      <c r="V225" s="139"/>
      <c r="W225" s="84" t="str">
        <f>VLOOKUP(H225,[3]Hoja1!A$2:G$445,6,0)</f>
        <v>ESTRÉS, ALTERACIÓN DEL SISTEMA NERVIOSO</v>
      </c>
      <c r="X225" s="82"/>
      <c r="Y225" s="82"/>
      <c r="Z225" s="82"/>
      <c r="AA225" s="84"/>
      <c r="AB225" s="84" t="str">
        <f>VLOOKUP(H225,[3]Hoja1!A$2:G$445,7,0)</f>
        <v>N/A</v>
      </c>
      <c r="AC225" s="149"/>
      <c r="AD225" s="126"/>
    </row>
    <row r="226" spans="1:30" ht="51.75" thickBot="1">
      <c r="A226" s="184"/>
      <c r="B226" s="184"/>
      <c r="C226" s="153"/>
      <c r="D226" s="154"/>
      <c r="E226" s="155"/>
      <c r="F226" s="155"/>
      <c r="G226" s="84" t="str">
        <f>VLOOKUP(H226,[3]Hoja1!A$1:G$445,2,0)</f>
        <v>Forzadas, Prolongadas</v>
      </c>
      <c r="H226" s="36" t="s">
        <v>40</v>
      </c>
      <c r="I226" s="36" t="s">
        <v>1232</v>
      </c>
      <c r="J226" s="84" t="str">
        <f>VLOOKUP(H226,[3]Hoja1!A$2:G$445,3,0)</f>
        <v xml:space="preserve">Lesiones osteomusculares, lesiones osteoarticulares
</v>
      </c>
      <c r="K226" s="82" t="s">
        <v>1205</v>
      </c>
      <c r="L226" s="84" t="str">
        <f>VLOOKUP(H226,[3]Hoja1!A$2:G$445,4,0)</f>
        <v>Inspecciones planeadas e inspecciones no planeadas, procedimientos de programas de seguridad y salud en el trabajo</v>
      </c>
      <c r="M226" s="84" t="str">
        <f>VLOOKUP(H226,[3]Hoja1!A$2:G$445,5,0)</f>
        <v>PVE Biomecánico, programa pausas activas, exámenes periódicos, recomendaciones, control de posturas</v>
      </c>
      <c r="N226" s="82">
        <v>2</v>
      </c>
      <c r="O226" s="17">
        <v>2</v>
      </c>
      <c r="P226" s="17">
        <v>25</v>
      </c>
      <c r="Q226" s="17">
        <f t="shared" si="50"/>
        <v>4</v>
      </c>
      <c r="R226" s="17">
        <f t="shared" si="51"/>
        <v>100</v>
      </c>
      <c r="S226" s="36" t="str">
        <f t="shared" si="52"/>
        <v>B-4</v>
      </c>
      <c r="T226" s="81" t="str">
        <f t="shared" si="48"/>
        <v>III</v>
      </c>
      <c r="U226" s="81" t="str">
        <f t="shared" si="53"/>
        <v>Mejorable</v>
      </c>
      <c r="V226" s="139"/>
      <c r="W226" s="84" t="str">
        <f>VLOOKUP(H226,[3]Hoja1!A$2:G$445,6,0)</f>
        <v>Enfermedades Osteomusculares</v>
      </c>
      <c r="X226" s="82"/>
      <c r="Y226" s="82"/>
      <c r="Z226" s="82"/>
      <c r="AA226" s="84"/>
      <c r="AB226" s="84" t="str">
        <f>VLOOKUP(H226,[3]Hoja1!A$2:G$445,7,0)</f>
        <v>Prevención en lesiones osteomusculares, líderes de pausas activas</v>
      </c>
      <c r="AC226" s="149" t="s">
        <v>1211</v>
      </c>
      <c r="AD226" s="126"/>
    </row>
    <row r="227" spans="1:30" ht="39" thickBot="1">
      <c r="A227" s="184"/>
      <c r="B227" s="184"/>
      <c r="C227" s="153"/>
      <c r="D227" s="154"/>
      <c r="E227" s="155"/>
      <c r="F227" s="155"/>
      <c r="G227" s="84" t="str">
        <f>VLOOKUP(H227,[3]Hoja1!A$1:G$445,2,0)</f>
        <v>Movimientos repetitivos, Miembros Superiores</v>
      </c>
      <c r="H227" s="36" t="s">
        <v>47</v>
      </c>
      <c r="I227" s="36" t="s">
        <v>1232</v>
      </c>
      <c r="J227" s="84" t="str">
        <f>VLOOKUP(H227,[3]Hoja1!A$2:G$445,3,0)</f>
        <v>Lesiones Musculoesqueléticas</v>
      </c>
      <c r="K227" s="82" t="s">
        <v>1205</v>
      </c>
      <c r="L227" s="84" t="str">
        <f>VLOOKUP(H227,[3]Hoja1!A$2:G$445,4,0)</f>
        <v>N/A</v>
      </c>
      <c r="M227" s="84" t="str">
        <f>VLOOKUP(H227,[3]Hoja1!A$2:G$445,5,0)</f>
        <v>PVE BIomécanico, programa pausas activas, examenes periódicos, recomendaicones, control de posturas</v>
      </c>
      <c r="N227" s="82">
        <v>2</v>
      </c>
      <c r="O227" s="17">
        <v>2</v>
      </c>
      <c r="P227" s="17">
        <v>10</v>
      </c>
      <c r="Q227" s="17">
        <f t="shared" si="50"/>
        <v>4</v>
      </c>
      <c r="R227" s="17">
        <f t="shared" si="51"/>
        <v>40</v>
      </c>
      <c r="S227" s="36" t="str">
        <f t="shared" si="52"/>
        <v>B-4</v>
      </c>
      <c r="T227" s="81" t="str">
        <f t="shared" si="48"/>
        <v>III</v>
      </c>
      <c r="U227" s="81" t="str">
        <f t="shared" si="53"/>
        <v>Mejorable</v>
      </c>
      <c r="V227" s="139"/>
      <c r="W227" s="84" t="str">
        <f>VLOOKUP(H227,[3]Hoja1!A$2:G$445,6,0)</f>
        <v>Enfermedades musculoesqueleticas</v>
      </c>
      <c r="X227" s="82"/>
      <c r="Y227" s="82"/>
      <c r="Z227" s="82"/>
      <c r="AA227" s="84"/>
      <c r="AB227" s="84" t="str">
        <f>VLOOKUP(H227,[3]Hoja1!A$2:G$445,7,0)</f>
        <v>Prevención en lesiones osteomusculares, líderes de pausas activas</v>
      </c>
      <c r="AC227" s="149"/>
      <c r="AD227" s="126"/>
    </row>
    <row r="228" spans="1:30" ht="51.75" thickBot="1">
      <c r="A228" s="184"/>
      <c r="B228" s="184"/>
      <c r="C228" s="153"/>
      <c r="D228" s="154"/>
      <c r="E228" s="155"/>
      <c r="F228" s="155"/>
      <c r="G228" s="84" t="str">
        <f>VLOOKUP(H228,[3]Hoja1!A$1:G$445,2,0)</f>
        <v>Carga de un peso mayor al recomendado</v>
      </c>
      <c r="H228" s="36" t="s">
        <v>486</v>
      </c>
      <c r="I228" s="36" t="s">
        <v>1232</v>
      </c>
      <c r="J228" s="84" t="str">
        <f>VLOOKUP(H228,[3]Hoja1!A$2:G$445,3,0)</f>
        <v>Lesiones osteomusculares, lesiones osteoarticulares</v>
      </c>
      <c r="K228" s="82" t="s">
        <v>1205</v>
      </c>
      <c r="L228" s="84" t="str">
        <f>VLOOKUP(H228,[3]Hoja1!A$2:G$445,4,0)</f>
        <v>Inspecciones planeadas e inspecciones no planeadas, procedimientos de programas de seguridad y salud en el trabajo</v>
      </c>
      <c r="M228" s="84" t="str">
        <f>VLOOKUP(H228,[3]Hoja1!A$2:G$445,5,0)</f>
        <v>PVE Biomecánico, programa pausas activas, exámenes periódicos, recomendaciones, control de posturas</v>
      </c>
      <c r="N228" s="82">
        <v>2</v>
      </c>
      <c r="O228" s="17">
        <v>2</v>
      </c>
      <c r="P228" s="17">
        <v>25</v>
      </c>
      <c r="Q228" s="17">
        <f t="shared" si="50"/>
        <v>4</v>
      </c>
      <c r="R228" s="17">
        <f t="shared" si="51"/>
        <v>100</v>
      </c>
      <c r="S228" s="36" t="str">
        <f t="shared" si="52"/>
        <v>B-4</v>
      </c>
      <c r="T228" s="81" t="str">
        <f t="shared" si="48"/>
        <v>III</v>
      </c>
      <c r="U228" s="81" t="str">
        <f t="shared" si="53"/>
        <v>Mejorable</v>
      </c>
      <c r="V228" s="139"/>
      <c r="W228" s="84" t="str">
        <f>VLOOKUP(H228,[3]Hoja1!A$2:G$445,6,0)</f>
        <v>Enfermedades del sistema osteomuscular</v>
      </c>
      <c r="X228" s="82"/>
      <c r="Y228" s="82"/>
      <c r="Z228" s="82"/>
      <c r="AA228" s="84"/>
      <c r="AB228" s="84" t="str">
        <f>VLOOKUP(H228,[3]Hoja1!A$2:G$445,7,0)</f>
        <v>Prevención en lesiones osteomusculares, Líderes en pausas activas</v>
      </c>
      <c r="AC228" s="149"/>
      <c r="AD228" s="126"/>
    </row>
    <row r="229" spans="1:30" ht="64.5" thickBot="1">
      <c r="A229" s="184"/>
      <c r="B229" s="184"/>
      <c r="C229" s="153"/>
      <c r="D229" s="154"/>
      <c r="E229" s="155"/>
      <c r="F229" s="155"/>
      <c r="G229" s="84" t="str">
        <f>VLOOKUP(H229,[3]Hoja1!A$1:G$445,2,0)</f>
        <v>Atropellamiento, Envestir</v>
      </c>
      <c r="H229" s="36" t="s">
        <v>1187</v>
      </c>
      <c r="I229" s="36" t="s">
        <v>1234</v>
      </c>
      <c r="J229" s="84" t="str">
        <f>VLOOKUP(H229,[3]Hoja1!A$2:G$445,3,0)</f>
        <v>Lesiones, pérdidas materiales, muerte</v>
      </c>
      <c r="K229" s="82" t="s">
        <v>1205</v>
      </c>
      <c r="L229" s="84" t="str">
        <f>VLOOKUP(H229,[3]Hoja1!A$2:G$445,4,0)</f>
        <v>Inspecciones planeadas e inspecciones no planeadas, procedimientos de programas de seguridad y salud en el trabajo</v>
      </c>
      <c r="M229" s="84" t="str">
        <f>VLOOKUP(H229,[3]Hoja1!A$2:G$445,5,0)</f>
        <v>Programa de seguridad vial, señalización</v>
      </c>
      <c r="N229" s="82">
        <v>2</v>
      </c>
      <c r="O229" s="17">
        <v>2</v>
      </c>
      <c r="P229" s="17">
        <v>60</v>
      </c>
      <c r="Q229" s="17">
        <f t="shared" si="50"/>
        <v>4</v>
      </c>
      <c r="R229" s="17">
        <f t="shared" si="51"/>
        <v>240</v>
      </c>
      <c r="S229" s="36" t="str">
        <f t="shared" si="52"/>
        <v>B-4</v>
      </c>
      <c r="T229" s="81" t="str">
        <f t="shared" si="48"/>
        <v>II</v>
      </c>
      <c r="U229" s="81" t="str">
        <f t="shared" si="53"/>
        <v>No Aceptable o Aceptable Con Control Especifico</v>
      </c>
      <c r="V229" s="139"/>
      <c r="W229" s="84" t="str">
        <f>VLOOKUP(H229,[3]Hoja1!A$2:G$445,6,0)</f>
        <v>Muerte</v>
      </c>
      <c r="X229" s="82"/>
      <c r="Y229" s="82"/>
      <c r="Z229" s="82"/>
      <c r="AA229" s="84" t="s">
        <v>1260</v>
      </c>
      <c r="AB229" s="84" t="str">
        <f>VLOOKUP(H229,[3]Hoja1!A$2:G$445,7,0)</f>
        <v>Seguridad vial y manejo defensivo, aseguramiento de áreas de trabajo</v>
      </c>
      <c r="AC229" s="82" t="s">
        <v>1214</v>
      </c>
      <c r="AD229" s="126"/>
    </row>
    <row r="230" spans="1:30" ht="51.75" thickBot="1">
      <c r="A230" s="184"/>
      <c r="B230" s="184"/>
      <c r="C230" s="153"/>
      <c r="D230" s="154"/>
      <c r="E230" s="155"/>
      <c r="F230" s="155"/>
      <c r="G230" s="84" t="str">
        <f>VLOOKUP(H230,[3]Hoja1!A$1:G$445,2,0)</f>
        <v>Inadecuadas conexiones eléctricas-saturación en tomas de energía</v>
      </c>
      <c r="H230" s="36" t="s">
        <v>566</v>
      </c>
      <c r="I230" s="36" t="s">
        <v>1234</v>
      </c>
      <c r="J230" s="84" t="str">
        <f>VLOOKUP(H230,[3]Hoja1!A$2:G$445,3,0)</f>
        <v>Quemaduras, electrocución, muerte</v>
      </c>
      <c r="K230" s="82" t="s">
        <v>1205</v>
      </c>
      <c r="L230" s="84" t="str">
        <f>VLOOKUP(H230,[3]Hoja1!A$2:G$445,4,0)</f>
        <v>Inspecciones planeadas e inspecciones no planeadas, procedimientos de programas de seguridad y salud en el trabajo</v>
      </c>
      <c r="M230" s="84" t="str">
        <f>VLOOKUP(H230,[3]Hoja1!A$2:G$445,5,0)</f>
        <v>E.P.P. Bota dieléctrica, Casco dieléctrico</v>
      </c>
      <c r="N230" s="82">
        <v>2</v>
      </c>
      <c r="O230" s="17">
        <v>1</v>
      </c>
      <c r="P230" s="17">
        <v>100</v>
      </c>
      <c r="Q230" s="17">
        <f t="shared" si="50"/>
        <v>2</v>
      </c>
      <c r="R230" s="17">
        <f t="shared" si="51"/>
        <v>200</v>
      </c>
      <c r="S230" s="36" t="str">
        <f t="shared" si="52"/>
        <v>B-2</v>
      </c>
      <c r="T230" s="81" t="str">
        <f t="shared" si="48"/>
        <v>II</v>
      </c>
      <c r="U230" s="81" t="str">
        <f t="shared" si="53"/>
        <v>No Aceptable o Aceptable Con Control Especifico</v>
      </c>
      <c r="V230" s="139"/>
      <c r="W230" s="84" t="str">
        <f>VLOOKUP(H230,[3]Hoja1!A$2:G$445,6,0)</f>
        <v>Muerte</v>
      </c>
      <c r="X230" s="82"/>
      <c r="Y230" s="82"/>
      <c r="Z230" s="82"/>
      <c r="AA230" s="84"/>
      <c r="AB230" s="84" t="str">
        <f>VLOOKUP(H230,[3]Hoja1!A$2:G$445,7,0)</f>
        <v>Uso y manejo adecuado de E.P.P., actos y condiciones inseguras</v>
      </c>
      <c r="AC230" s="82" t="s">
        <v>32</v>
      </c>
      <c r="AD230" s="126"/>
    </row>
    <row r="231" spans="1:30" ht="64.5" thickBot="1">
      <c r="A231" s="184"/>
      <c r="B231" s="184"/>
      <c r="C231" s="153"/>
      <c r="D231" s="154"/>
      <c r="E231" s="155"/>
      <c r="F231" s="155"/>
      <c r="G231" s="84" t="str">
        <f>VLOOKUP(H231,[3]Hoja1!A$1:G$445,2,0)</f>
        <v>Ingreso a pozos, Red de acueducto o excavaciones</v>
      </c>
      <c r="H231" s="36" t="s">
        <v>571</v>
      </c>
      <c r="I231" s="36" t="s">
        <v>1234</v>
      </c>
      <c r="J231" s="84" t="str">
        <f>VLOOKUP(H231,[3]Hoja1!A$2:G$445,3,0)</f>
        <v>Intoxicación, asfixicia, daños vías resiratorias, muerte</v>
      </c>
      <c r="K231" s="82" t="s">
        <v>1205</v>
      </c>
      <c r="L231" s="84" t="str">
        <f>VLOOKUP(H231,[3]Hoja1!A$2:G$445,4,0)</f>
        <v>Inspecciones planeadas e inspecciones no planeadas, procedimientos de programas de seguridad y salud en el trabajo</v>
      </c>
      <c r="M231" s="84" t="str">
        <f>VLOOKUP(H231,[3]Hoja1!A$2:G$445,5,0)</f>
        <v>E.P.P. Colectivos, Tripoide</v>
      </c>
      <c r="N231" s="82">
        <v>2</v>
      </c>
      <c r="O231" s="17">
        <v>2</v>
      </c>
      <c r="P231" s="17">
        <v>100</v>
      </c>
      <c r="Q231" s="17">
        <f t="shared" si="50"/>
        <v>4</v>
      </c>
      <c r="R231" s="17">
        <f t="shared" si="51"/>
        <v>400</v>
      </c>
      <c r="S231" s="36" t="str">
        <f t="shared" si="52"/>
        <v>B-4</v>
      </c>
      <c r="T231" s="81" t="str">
        <f t="shared" si="48"/>
        <v>II</v>
      </c>
      <c r="U231" s="81" t="str">
        <f t="shared" si="53"/>
        <v>No Aceptable o Aceptable Con Control Especifico</v>
      </c>
      <c r="V231" s="139"/>
      <c r="W231" s="84" t="str">
        <f>VLOOKUP(H231,[3]Hoja1!A$2:G$445,6,0)</f>
        <v>Muerte</v>
      </c>
      <c r="X231" s="82"/>
      <c r="Y231" s="82"/>
      <c r="Z231" s="82"/>
      <c r="AA231" s="84"/>
      <c r="AB231" s="84" t="str">
        <f>VLOOKUP(H231,[3]Hoja1!A$2:G$445,7,0)</f>
        <v>Trabajo seguro en espacios confinados y manejo de medidores de gases, diligenciamiento de permisos de trabajos, uso y manejo adecuado de E.P.P.</v>
      </c>
      <c r="AC231" s="82" t="s">
        <v>1261</v>
      </c>
      <c r="AD231" s="126"/>
    </row>
    <row r="232" spans="1:30" ht="64.5" thickBot="1">
      <c r="A232" s="184"/>
      <c r="B232" s="184"/>
      <c r="C232" s="153"/>
      <c r="D232" s="154"/>
      <c r="E232" s="155"/>
      <c r="F232" s="155"/>
      <c r="G232" s="84" t="str">
        <f>VLOOKUP(H232,[3]Hoja1!A$1:G$445,2,0)</f>
        <v>Reparación de redes e instalaciones</v>
      </c>
      <c r="H232" s="36" t="s">
        <v>576</v>
      </c>
      <c r="I232" s="36" t="s">
        <v>1234</v>
      </c>
      <c r="J232" s="84" t="str">
        <f>VLOOKUP(H232,[3]Hoja1!A$2:G$445,3,0)</f>
        <v>Atrapamiento, apastamiento, lesiones, fracturas, muerte</v>
      </c>
      <c r="K232" s="82" t="s">
        <v>1205</v>
      </c>
      <c r="L232" s="84" t="str">
        <f>VLOOKUP(H232,[3]Hoja1!A$2:G$445,4,0)</f>
        <v>Inspecciones planeadas e inspecciones no planeadas, procedimientos de programas de seguridad y salud en el trabajo</v>
      </c>
      <c r="M232" s="84" t="str">
        <f>VLOOKUP(H232,[3]Hoja1!A$2:G$445,5,0)</f>
        <v>E.P.P. Colectivos entibados y cajas de entibados</v>
      </c>
      <c r="N232" s="82">
        <v>2</v>
      </c>
      <c r="O232" s="17">
        <v>2</v>
      </c>
      <c r="P232" s="17">
        <v>100</v>
      </c>
      <c r="Q232" s="17">
        <f t="shared" si="50"/>
        <v>4</v>
      </c>
      <c r="R232" s="17">
        <f t="shared" si="51"/>
        <v>400</v>
      </c>
      <c r="S232" s="36" t="str">
        <f t="shared" si="52"/>
        <v>B-4</v>
      </c>
      <c r="T232" s="81" t="str">
        <f t="shared" si="48"/>
        <v>II</v>
      </c>
      <c r="U232" s="81" t="str">
        <f t="shared" si="53"/>
        <v>No Aceptable o Aceptable Con Control Especifico</v>
      </c>
      <c r="V232" s="139"/>
      <c r="W232" s="84" t="str">
        <f>VLOOKUP(H232,[3]Hoja1!A$2:G$445,6,0)</f>
        <v>Muerte</v>
      </c>
      <c r="X232" s="82"/>
      <c r="Y232" s="82"/>
      <c r="Z232" s="82"/>
      <c r="AA232" s="84"/>
      <c r="AB232" s="84" t="str">
        <f>VLOOKUP(H232,[3]Hoja1!A$2:G$445,7,0)</f>
        <v>Prevención en riesgo en excavaciones y manejo de entibados, prevención en roturas de redes de gas antural, diligenciamieto de permisos de trabajo, uso y manejo adecuado de E.P.P.</v>
      </c>
      <c r="AC232" s="82" t="s">
        <v>1262</v>
      </c>
      <c r="AD232" s="126"/>
    </row>
    <row r="233" spans="1:30" ht="39" thickBot="1">
      <c r="A233" s="184"/>
      <c r="B233" s="184"/>
      <c r="C233" s="153"/>
      <c r="D233" s="154"/>
      <c r="E233" s="155"/>
      <c r="F233" s="155"/>
      <c r="G233" s="84" t="str">
        <f>VLOOKUP(H233,[3]Hoja1!A$1:G$445,2,0)</f>
        <v>Superficies de trabajo irregulares o deslizantes</v>
      </c>
      <c r="H233" s="36" t="s">
        <v>597</v>
      </c>
      <c r="I233" s="36" t="s">
        <v>1234</v>
      </c>
      <c r="J233" s="84" t="str">
        <f>VLOOKUP(H233,[3]Hoja1!A$2:G$445,3,0)</f>
        <v>Caidas del mismo nivel, fracturas, golpe con objetos, caídas de objetos, obstrucción de rutas de evacuación</v>
      </c>
      <c r="K233" s="82" t="s">
        <v>1205</v>
      </c>
      <c r="L233" s="84" t="str">
        <f>VLOOKUP(H233,[3]Hoja1!A$2:G$445,4,0)</f>
        <v>N/A</v>
      </c>
      <c r="M233" s="84" t="str">
        <f>VLOOKUP(H233,[3]Hoja1!A$2:G$445,5,0)</f>
        <v>N/A</v>
      </c>
      <c r="N233" s="82">
        <v>2</v>
      </c>
      <c r="O233" s="17">
        <v>2</v>
      </c>
      <c r="P233" s="17">
        <v>25</v>
      </c>
      <c r="Q233" s="17">
        <f t="shared" si="50"/>
        <v>4</v>
      </c>
      <c r="R233" s="17">
        <f t="shared" si="51"/>
        <v>100</v>
      </c>
      <c r="S233" s="36" t="str">
        <f t="shared" si="52"/>
        <v>B-4</v>
      </c>
      <c r="T233" s="81" t="str">
        <f t="shared" si="48"/>
        <v>III</v>
      </c>
      <c r="U233" s="81" t="str">
        <f t="shared" si="53"/>
        <v>Mejorable</v>
      </c>
      <c r="V233" s="139"/>
      <c r="W233" s="84" t="str">
        <f>VLOOKUP(H233,[3]Hoja1!A$2:G$445,6,0)</f>
        <v>Caídas de distinto nivel</v>
      </c>
      <c r="X233" s="82"/>
      <c r="Y233" s="82"/>
      <c r="Z233" s="82"/>
      <c r="AA233" s="84"/>
      <c r="AB233" s="84" t="str">
        <f>VLOOKUP(H233,[3]Hoja1!A$2:G$445,7,0)</f>
        <v>Pautas Básicas en orden y aseo en el lugar de trabajo, actos y condiciones inseguras</v>
      </c>
      <c r="AC233" s="82" t="s">
        <v>32</v>
      </c>
      <c r="AD233" s="126"/>
    </row>
    <row r="234" spans="1:30" ht="64.5" thickBot="1">
      <c r="A234" s="184"/>
      <c r="B234" s="184"/>
      <c r="C234" s="153"/>
      <c r="D234" s="154"/>
      <c r="E234" s="155"/>
      <c r="F234" s="155"/>
      <c r="G234" s="84" t="str">
        <f>VLOOKUP(H234,[3]Hoja1!A$1:G$445,2,0)</f>
        <v>Herramientas Manuales</v>
      </c>
      <c r="H234" s="36" t="s">
        <v>606</v>
      </c>
      <c r="I234" s="36" t="s">
        <v>1234</v>
      </c>
      <c r="J234" s="84" t="str">
        <f>VLOOKUP(H234,[3]Hoja1!A$2:G$445,3,0)</f>
        <v>Quemaduras, contusiones y lesiones</v>
      </c>
      <c r="K234" s="82" t="s">
        <v>1205</v>
      </c>
      <c r="L234" s="84" t="str">
        <f>VLOOKUP(H234,[3]Hoja1!A$2:G$445,4,0)</f>
        <v>Inspecciones planeadas e inspecciones no planeadas, procedimientos de programas de seguridad y salud en el trabajo</v>
      </c>
      <c r="M234" s="84" t="str">
        <f>VLOOKUP(H234,[3]Hoja1!A$2:G$445,5,0)</f>
        <v>E.P.P.</v>
      </c>
      <c r="N234" s="82">
        <v>2</v>
      </c>
      <c r="O234" s="17">
        <v>3</v>
      </c>
      <c r="P234" s="17">
        <v>25</v>
      </c>
      <c r="Q234" s="17">
        <f t="shared" si="50"/>
        <v>6</v>
      </c>
      <c r="R234" s="17">
        <f t="shared" si="51"/>
        <v>150</v>
      </c>
      <c r="S234" s="36" t="str">
        <f t="shared" si="52"/>
        <v>M-6</v>
      </c>
      <c r="T234" s="81" t="str">
        <f t="shared" si="48"/>
        <v>II</v>
      </c>
      <c r="U234" s="81" t="str">
        <f t="shared" si="53"/>
        <v>No Aceptable o Aceptable Con Control Especifico</v>
      </c>
      <c r="V234" s="139"/>
      <c r="W234" s="84" t="str">
        <f>VLOOKUP(H234,[3]Hoja1!A$2:G$445,6,0)</f>
        <v>Amputación</v>
      </c>
      <c r="X234" s="82"/>
      <c r="Y234" s="82"/>
      <c r="Z234" s="82"/>
      <c r="AA234" s="84"/>
      <c r="AB234" s="84" t="str">
        <f>VLOOKUP(H234,[3]Hoja1!A$2:G$445,7,0)</f>
        <v xml:space="preserve">
Uso y manejo adecuado de E.P.P., uso y manejo adecuado de herramientas manuales y/o máqinas y equipos</v>
      </c>
      <c r="AC234" s="149" t="s">
        <v>1263</v>
      </c>
      <c r="AD234" s="126"/>
    </row>
    <row r="235" spans="1:30" ht="51.75" thickBot="1">
      <c r="A235" s="184"/>
      <c r="B235" s="184"/>
      <c r="C235" s="153"/>
      <c r="D235" s="154"/>
      <c r="E235" s="155"/>
      <c r="F235" s="155"/>
      <c r="G235" s="84" t="str">
        <f>VLOOKUP(H235,[3]Hoja1!A$1:G$445,2,0)</f>
        <v>Maquinaria y equipo</v>
      </c>
      <c r="H235" s="36" t="s">
        <v>612</v>
      </c>
      <c r="I235" s="36" t="s">
        <v>1234</v>
      </c>
      <c r="J235" s="84" t="str">
        <f>VLOOKUP(H235,[3]Hoja1!A$2:G$445,3,0)</f>
        <v>Atrapamiento, amputación, aplastamiento, fractura, muerte</v>
      </c>
      <c r="K235" s="82" t="s">
        <v>1205</v>
      </c>
      <c r="L235" s="84" t="str">
        <f>VLOOKUP(H235,[3]Hoja1!A$2:G$445,4,0)</f>
        <v>Inspecciones planeadas e inspecciones no planeadas, procedimientos de programas de seguridad y salud en el trabajo</v>
      </c>
      <c r="M235" s="84" t="str">
        <f>VLOOKUP(H235,[3]Hoja1!A$2:G$445,5,0)</f>
        <v>E.P.P.</v>
      </c>
      <c r="N235" s="82">
        <v>2</v>
      </c>
      <c r="O235" s="17">
        <v>2</v>
      </c>
      <c r="P235" s="17">
        <v>25</v>
      </c>
      <c r="Q235" s="17">
        <f t="shared" si="50"/>
        <v>4</v>
      </c>
      <c r="R235" s="17">
        <f t="shared" si="51"/>
        <v>100</v>
      </c>
      <c r="S235" s="36" t="str">
        <f t="shared" si="52"/>
        <v>B-4</v>
      </c>
      <c r="T235" s="81" t="str">
        <f t="shared" si="48"/>
        <v>III</v>
      </c>
      <c r="U235" s="81" t="str">
        <f t="shared" si="53"/>
        <v>Mejorable</v>
      </c>
      <c r="V235" s="139"/>
      <c r="W235" s="84" t="str">
        <f>VLOOKUP(H235,[3]Hoja1!A$2:G$445,6,0)</f>
        <v>Aplastamiento</v>
      </c>
      <c r="X235" s="82"/>
      <c r="Y235" s="82"/>
      <c r="Z235" s="82"/>
      <c r="AA235" s="84"/>
      <c r="AB235" s="84" t="str">
        <f>VLOOKUP(H235,[3]Hoja1!A$2:G$445,7,0)</f>
        <v>Uso y manejo adecuado de E.P.P., uso y manejo adecuado de herramientas amnuales y/o máquinas y equipos</v>
      </c>
      <c r="AC235" s="149"/>
      <c r="AD235" s="126"/>
    </row>
    <row r="236" spans="1:30" ht="80.25" customHeight="1" thickBot="1">
      <c r="A236" s="184"/>
      <c r="B236" s="184"/>
      <c r="C236" s="153"/>
      <c r="D236" s="154"/>
      <c r="E236" s="155"/>
      <c r="F236" s="155"/>
      <c r="G236" s="84" t="str">
        <f>VLOOKUP(H236,[3]Hoja1!A$1:G$445,2,0)</f>
        <v>Atraco, golpiza, atentados y secuestrados</v>
      </c>
      <c r="H236" s="36" t="s">
        <v>57</v>
      </c>
      <c r="I236" s="36" t="s">
        <v>1234</v>
      </c>
      <c r="J236" s="84" t="str">
        <f>VLOOKUP(H236,[3]Hoja1!A$2:G$445,3,0)</f>
        <v>Estrés, golpes, Secuestros</v>
      </c>
      <c r="K236" s="82" t="s">
        <v>1205</v>
      </c>
      <c r="L236" s="84" t="str">
        <f>VLOOKUP(H236,[3]Hoja1!A$2:G$445,4,0)</f>
        <v>Inspecciones planeadas e inspecciones no planeadas, procedimientos de programas de seguridad y salud en el trabajo</v>
      </c>
      <c r="M236" s="84" t="str">
        <f>VLOOKUP(H236,[3]Hoja1!A$2:G$445,5,0)</f>
        <v xml:space="preserve">Uniformes Corporativos, Caquetas corporativas, Carnetización
</v>
      </c>
      <c r="N236" s="82">
        <v>2</v>
      </c>
      <c r="O236" s="17">
        <v>3</v>
      </c>
      <c r="P236" s="17">
        <v>60</v>
      </c>
      <c r="Q236" s="17">
        <f t="shared" si="50"/>
        <v>6</v>
      </c>
      <c r="R236" s="17">
        <f t="shared" si="51"/>
        <v>360</v>
      </c>
      <c r="S236" s="36" t="str">
        <f t="shared" si="52"/>
        <v>M-6</v>
      </c>
      <c r="T236" s="81" t="str">
        <f t="shared" si="48"/>
        <v>II</v>
      </c>
      <c r="U236" s="81" t="str">
        <f t="shared" si="53"/>
        <v>No Aceptable o Aceptable Con Control Especifico</v>
      </c>
      <c r="V236" s="139"/>
      <c r="W236" s="84" t="str">
        <f>VLOOKUP(H236,[3]Hoja1!A$2:G$445,6,0)</f>
        <v>Secuestros</v>
      </c>
      <c r="X236" s="82"/>
      <c r="Y236" s="82"/>
      <c r="Z236" s="82"/>
      <c r="AA236" s="84"/>
      <c r="AB236" s="84" t="str">
        <f>VLOOKUP(H236,[3]Hoja1!A$2:G$445,7,0)</f>
        <v>N/A</v>
      </c>
      <c r="AC236" s="82" t="s">
        <v>1224</v>
      </c>
      <c r="AD236" s="126"/>
    </row>
    <row r="237" spans="1:30" ht="90" thickBot="1">
      <c r="A237" s="184"/>
      <c r="B237" s="184"/>
      <c r="C237" s="153"/>
      <c r="D237" s="154"/>
      <c r="E237" s="155"/>
      <c r="F237" s="155"/>
      <c r="G237" s="84" t="str">
        <f>VLOOKUP(H237,[3]Hoja1!A$1:G$445,2,0)</f>
        <v>MANTENIMIENTO DE PUENTE GRUAS, LIMPIEZA DE CANALES, MANTENIMIENTO DE INSTALACIONES LOCATIVAS, MANTENIMIENTO Y REPARACIÓN DE POZOS</v>
      </c>
      <c r="H237" s="36" t="s">
        <v>624</v>
      </c>
      <c r="I237" s="36" t="s">
        <v>1234</v>
      </c>
      <c r="J237" s="84" t="str">
        <f>VLOOKUP(H237,[3]Hoja1!A$2:G$445,3,0)</f>
        <v>LESIONES, FRACTURAS, MUERTE</v>
      </c>
      <c r="K237" s="82" t="s">
        <v>1205</v>
      </c>
      <c r="L237" s="84" t="str">
        <f>VLOOKUP(H237,[3]Hoja1!A$2:G$445,4,0)</f>
        <v>Inspecciones planeadas e inspecciones no planeadas, procedimientos de programas de seguridad y salud en el trabajo</v>
      </c>
      <c r="M237" s="84" t="str">
        <f>VLOOKUP(H237,[3]Hoja1!A$2:G$445,5,0)</f>
        <v>EPP</v>
      </c>
      <c r="N237" s="82">
        <v>2</v>
      </c>
      <c r="O237" s="17">
        <v>1</v>
      </c>
      <c r="P237" s="17">
        <v>100</v>
      </c>
      <c r="Q237" s="17">
        <f t="shared" si="50"/>
        <v>2</v>
      </c>
      <c r="R237" s="17">
        <f t="shared" si="51"/>
        <v>200</v>
      </c>
      <c r="S237" s="36" t="str">
        <f t="shared" si="52"/>
        <v>B-2</v>
      </c>
      <c r="T237" s="81" t="str">
        <f t="shared" si="48"/>
        <v>II</v>
      </c>
      <c r="U237" s="81" t="str">
        <f t="shared" si="53"/>
        <v>No Aceptable o Aceptable Con Control Especifico</v>
      </c>
      <c r="V237" s="139"/>
      <c r="W237" s="84" t="str">
        <f>VLOOKUP(H237,[3]Hoja1!A$2:G$445,6,0)</f>
        <v>MUERTE</v>
      </c>
      <c r="X237" s="82"/>
      <c r="Y237" s="82"/>
      <c r="Z237" s="82"/>
      <c r="AA237" s="84"/>
      <c r="AB237" s="84" t="str">
        <f>VLOOKUP(H237,[3]Hoja1!A$2:G$445,7,0)</f>
        <v>CERTIFICACIÓN Y/O ENTRENAMIENTO EN TRABAJO SEGURO EN ALTURAS; DILGENCIAMIENTO DE PERMISO DE TRABAJO; USO Y MANEJO ADECUADO DE E.P.P.; ARME Y DESARME DE ANDAMIOS</v>
      </c>
      <c r="AC237" s="82" t="s">
        <v>32</v>
      </c>
      <c r="AD237" s="126"/>
    </row>
    <row r="238" spans="1:30" ht="51.75" thickBot="1">
      <c r="A238" s="184"/>
      <c r="B238" s="184"/>
      <c r="C238" s="153"/>
      <c r="D238" s="154"/>
      <c r="E238" s="155"/>
      <c r="F238" s="155"/>
      <c r="G238" s="84" t="str">
        <f>VLOOKUP(H238,[3]Hoja1!A$1:G$445,2,0)</f>
        <v>LLUVIAS, GRANIZADA, HELADAS</v>
      </c>
      <c r="H238" s="36" t="s">
        <v>86</v>
      </c>
      <c r="I238" s="36" t="s">
        <v>1235</v>
      </c>
      <c r="J238" s="84" t="str">
        <f>VLOOKUP(H238,[3]Hoja1!A$2:G$445,3,0)</f>
        <v>DERRUMBES, HIPOTERMIA, DAÑO EN INSTALACIONES</v>
      </c>
      <c r="K238" s="82" t="s">
        <v>1205</v>
      </c>
      <c r="L238" s="84" t="str">
        <f>VLOOKUP(H238,[3]Hoja1!A$2:G$445,4,0)</f>
        <v>Inspecciones planeadas e inspecciones no planeadas, procedimientos de programas de seguridad y salud en el trabajo</v>
      </c>
      <c r="M238" s="84" t="str">
        <f>VLOOKUP(H238,[3]Hoja1!A$2:G$445,5,0)</f>
        <v>BRIGADAS DE EMERGENCIAS</v>
      </c>
      <c r="N238" s="82">
        <v>2</v>
      </c>
      <c r="O238" s="17">
        <v>1</v>
      </c>
      <c r="P238" s="17">
        <v>100</v>
      </c>
      <c r="Q238" s="17">
        <f t="shared" si="50"/>
        <v>2</v>
      </c>
      <c r="R238" s="17">
        <f t="shared" si="51"/>
        <v>200</v>
      </c>
      <c r="S238" s="36" t="str">
        <f t="shared" si="52"/>
        <v>B-2</v>
      </c>
      <c r="T238" s="81" t="str">
        <f t="shared" si="48"/>
        <v>II</v>
      </c>
      <c r="U238" s="81" t="str">
        <f t="shared" si="53"/>
        <v>No Aceptable o Aceptable Con Control Especifico</v>
      </c>
      <c r="V238" s="139"/>
      <c r="W238" s="84" t="str">
        <f>VLOOKUP(H238,[3]Hoja1!A$2:G$445,6,0)</f>
        <v>MUERTE</v>
      </c>
      <c r="X238" s="82"/>
      <c r="Y238" s="82"/>
      <c r="Z238" s="82"/>
      <c r="AA238" s="84"/>
      <c r="AB238" s="84" t="str">
        <f>VLOOKUP(H238,[3]Hoja1!A$2:G$445,7,0)</f>
        <v>ENTRENAMIENTO DE LA BRIGADA; DIVULGACIÓN DE PLAN DE EMERGENCIA</v>
      </c>
      <c r="AC238" s="149" t="s">
        <v>1264</v>
      </c>
      <c r="AD238" s="126"/>
    </row>
    <row r="239" spans="1:30" ht="51.75" thickBot="1">
      <c r="A239" s="184"/>
      <c r="B239" s="184"/>
      <c r="C239" s="153"/>
      <c r="D239" s="154"/>
      <c r="E239" s="155"/>
      <c r="F239" s="155"/>
      <c r="G239" s="89" t="str">
        <f>VLOOKUP(H239,[3]Hoja1!A$1:G$445,2,0)</f>
        <v>SISMOS, INCENDIOS, INUNDACIONES, TERREMOTOS, VENDAVALES, DERRUMBE</v>
      </c>
      <c r="H239" s="102" t="s">
        <v>62</v>
      </c>
      <c r="I239" s="102" t="s">
        <v>1235</v>
      </c>
      <c r="J239" s="89" t="str">
        <f>VLOOKUP(H239,[3]Hoja1!A$2:G$445,3,0)</f>
        <v>SISMOS, INCENDIOS, INUNDACIONES, TERREMOTOS, VENDAVALES</v>
      </c>
      <c r="K239" s="88" t="s">
        <v>1205</v>
      </c>
      <c r="L239" s="89" t="str">
        <f>VLOOKUP(H239,[3]Hoja1!A$2:G$445,4,0)</f>
        <v>Inspecciones planeadas e inspecciones no planeadas, procedimientos de programas de seguridad y salud en el trabajo</v>
      </c>
      <c r="M239" s="89" t="str">
        <f>VLOOKUP(H239,[3]Hoja1!A$2:G$445,5,0)</f>
        <v>BRIGADAS DE EMERGENCIAS</v>
      </c>
      <c r="N239" s="88">
        <v>2</v>
      </c>
      <c r="O239" s="103">
        <v>1</v>
      </c>
      <c r="P239" s="103">
        <v>100</v>
      </c>
      <c r="Q239" s="103">
        <f t="shared" si="50"/>
        <v>2</v>
      </c>
      <c r="R239" s="103">
        <f t="shared" si="51"/>
        <v>200</v>
      </c>
      <c r="S239" s="102" t="str">
        <f t="shared" si="52"/>
        <v>B-2</v>
      </c>
      <c r="T239" s="111" t="str">
        <f t="shared" si="48"/>
        <v>II</v>
      </c>
      <c r="U239" s="111" t="str">
        <f t="shared" si="53"/>
        <v>No Aceptable o Aceptable Con Control Especifico</v>
      </c>
      <c r="V239" s="139"/>
      <c r="W239" s="89" t="str">
        <f>VLOOKUP(H239,[3]Hoja1!A$2:G$445,6,0)</f>
        <v>MUERTE</v>
      </c>
      <c r="X239" s="88"/>
      <c r="Y239" s="88"/>
      <c r="Z239" s="88"/>
      <c r="AA239" s="89"/>
      <c r="AB239" s="89" t="str">
        <f>VLOOKUP(H239,[3]Hoja1!A$2:G$445,7,0)</f>
        <v>ENTRENAMIENTO DE LA BRIGADA; DIVULGACIÓN DE PLAN DE EMERGENCIA</v>
      </c>
      <c r="AC239" s="128"/>
      <c r="AD239" s="126"/>
    </row>
    <row r="240" spans="1:30" ht="39" thickBot="1">
      <c r="A240" s="184"/>
      <c r="B240" s="184"/>
      <c r="C240" s="130" t="s">
        <v>1282</v>
      </c>
      <c r="D240" s="131" t="s">
        <v>1283</v>
      </c>
      <c r="E240" s="132" t="s">
        <v>1285</v>
      </c>
      <c r="F240" s="132" t="s">
        <v>1222</v>
      </c>
      <c r="G240" s="66" t="str">
        <f>VLOOKUP(H240,[3]Hoja1!A$1:G$445,2,0)</f>
        <v>Fluidos y Excrementos</v>
      </c>
      <c r="H240" s="62" t="s">
        <v>98</v>
      </c>
      <c r="I240" s="112" t="s">
        <v>1230</v>
      </c>
      <c r="J240" s="66" t="str">
        <f>VLOOKUP(H240,[3]Hoja1!A$2:G$445,3,0)</f>
        <v>Enfermedades Infectocontagiosas</v>
      </c>
      <c r="K240" s="65" t="s">
        <v>1205</v>
      </c>
      <c r="L240" s="66" t="str">
        <f>VLOOKUP(H240,[3]Hoja1!A$2:G$445,4,0)</f>
        <v>N/A</v>
      </c>
      <c r="M240" s="66" t="str">
        <f>VLOOKUP(H240,[3]Hoja1!A$2:G$445,5,0)</f>
        <v>N/A</v>
      </c>
      <c r="N240" s="65">
        <v>2</v>
      </c>
      <c r="O240" s="63">
        <v>3</v>
      </c>
      <c r="P240" s="63">
        <v>10</v>
      </c>
      <c r="Q240" s="63">
        <f>N240*O240</f>
        <v>6</v>
      </c>
      <c r="R240" s="63">
        <f>P240*Q240</f>
        <v>60</v>
      </c>
      <c r="S240" s="62" t="str">
        <f>IF(Q240=40,"MA-40",IF(Q240=30,"MA-30",IF(Q240=20,"A-20",IF(Q240=10,"A-10",IF(Q240=24,"MA-24",IF(Q240=18,"A-18",IF(Q240=12,"A-12",IF(Q240=6,"M-6",IF(Q240=8,"M-8",IF(Q240=6,"M-6",IF(Q240=4,"B-4",IF(Q240=2,"B-2",))))))))))))</f>
        <v>M-6</v>
      </c>
      <c r="T240" s="64" t="str">
        <f t="shared" ref="T240:T269" si="54">IF(R240&lt;=20,"IV",IF(R240&lt;=120,"III",IF(R240&lt;=500,"II",IF(R240&lt;=4000,"I"))))</f>
        <v>III</v>
      </c>
      <c r="U240" s="64" t="str">
        <f>IF(T240=0,"",IF(T240="IV","Aceptable",IF(T240="III","Mejorable",IF(T240="II","No Aceptable o Aceptable Con Control Especifico",IF(T240="I","No Aceptable","")))))</f>
        <v>Mejorable</v>
      </c>
      <c r="V240" s="188">
        <v>3</v>
      </c>
      <c r="W240" s="66" t="str">
        <f>VLOOKUP(H240,[3]Hoja1!A$2:G$445,6,0)</f>
        <v>Posibles enfermedades</v>
      </c>
      <c r="X240" s="65"/>
      <c r="Y240" s="65"/>
      <c r="Z240" s="65"/>
      <c r="AA240" s="66"/>
      <c r="AB240" s="66" t="str">
        <f>VLOOKUP(H240,[3]Hoja1!A$2:G$445,7,0)</f>
        <v xml:space="preserve">Riesgo Biológico, Autocuidado y/o Uso y manejo adecuado de E.P.P.
</v>
      </c>
      <c r="AC240" s="133" t="s">
        <v>1252</v>
      </c>
      <c r="AD240" s="186" t="s">
        <v>1207</v>
      </c>
    </row>
    <row r="241" spans="1:30" ht="39" thickBot="1">
      <c r="A241" s="184"/>
      <c r="B241" s="184"/>
      <c r="C241" s="130"/>
      <c r="D241" s="131"/>
      <c r="E241" s="132"/>
      <c r="F241" s="132"/>
      <c r="G241" s="71" t="str">
        <f>VLOOKUP(H241,[3]Hoja1!A$1:G$445,2,0)</f>
        <v>Modeduras</v>
      </c>
      <c r="H241" s="67" t="s">
        <v>79</v>
      </c>
      <c r="I241" s="67" t="s">
        <v>1230</v>
      </c>
      <c r="J241" s="71" t="str">
        <f>VLOOKUP(H241,[3]Hoja1!A$2:G$445,3,0)</f>
        <v>Lesiones, tejidos, muerte, enfermedades infectocontagiosas</v>
      </c>
      <c r="K241" s="70" t="s">
        <v>1205</v>
      </c>
      <c r="L241" s="71" t="str">
        <f>VLOOKUP(H241,[3]Hoja1!A$2:G$445,4,0)</f>
        <v>N/A</v>
      </c>
      <c r="M241" s="71" t="str">
        <f>VLOOKUP(H241,[3]Hoja1!A$2:G$445,5,0)</f>
        <v>N/A</v>
      </c>
      <c r="N241" s="70">
        <v>2</v>
      </c>
      <c r="O241" s="68">
        <v>2</v>
      </c>
      <c r="P241" s="68">
        <v>25</v>
      </c>
      <c r="Q241" s="68">
        <f t="shared" ref="Q241:Q269" si="55">N241*O241</f>
        <v>4</v>
      </c>
      <c r="R241" s="68">
        <f t="shared" ref="R241:R269" si="56">P241*Q241</f>
        <v>100</v>
      </c>
      <c r="S241" s="67" t="str">
        <f t="shared" ref="S241:S269" si="57">IF(Q241=40,"MA-40",IF(Q241=30,"MA-30",IF(Q241=20,"A-20",IF(Q241=10,"A-10",IF(Q241=24,"MA-24",IF(Q241=18,"A-18",IF(Q241=12,"A-12",IF(Q241=6,"M-6",IF(Q241=8,"M-8",IF(Q241=6,"M-6",IF(Q241=4,"B-4",IF(Q241=2,"B-2",))))))))))))</f>
        <v>B-4</v>
      </c>
      <c r="T241" s="69" t="str">
        <f t="shared" si="54"/>
        <v>III</v>
      </c>
      <c r="U241" s="69" t="str">
        <f t="shared" ref="U241:U269" si="58">IF(T241=0,"",IF(T241="IV","Aceptable",IF(T241="III","Mejorable",IF(T241="II","No Aceptable o Aceptable Con Control Especifico",IF(T241="I","No Aceptable","")))))</f>
        <v>Mejorable</v>
      </c>
      <c r="V241" s="189"/>
      <c r="W241" s="71" t="str">
        <f>VLOOKUP(H241,[3]Hoja1!A$2:G$445,6,0)</f>
        <v>Posibles enfermedades</v>
      </c>
      <c r="X241" s="70"/>
      <c r="Y241" s="70"/>
      <c r="Z241" s="70"/>
      <c r="AA241" s="71"/>
      <c r="AB241" s="71" t="str">
        <f>VLOOKUP(H241,[3]Hoja1!A$2:G$445,7,0)</f>
        <v xml:space="preserve">Riesgo Biológico, Autocuidado y/o Uso y manejo adecuado de E.P.P.
</v>
      </c>
      <c r="AC241" s="134"/>
      <c r="AD241" s="187"/>
    </row>
    <row r="242" spans="1:30" ht="39" thickBot="1">
      <c r="A242" s="184"/>
      <c r="B242" s="184"/>
      <c r="C242" s="130"/>
      <c r="D242" s="131"/>
      <c r="E242" s="132"/>
      <c r="F242" s="132"/>
      <c r="G242" s="71" t="str">
        <f>VLOOKUP(H242,[3]Hoja1!A$1:G$445,2,0)</f>
        <v>Parásitos</v>
      </c>
      <c r="H242" s="67" t="s">
        <v>105</v>
      </c>
      <c r="I242" s="67" t="s">
        <v>1230</v>
      </c>
      <c r="J242" s="71" t="str">
        <f>VLOOKUP(H242,[3]Hoja1!A$2:G$445,3,0)</f>
        <v>Lesiones, infecciones parasitarias</v>
      </c>
      <c r="K242" s="70" t="s">
        <v>1205</v>
      </c>
      <c r="L242" s="71" t="str">
        <f>VLOOKUP(H242,[3]Hoja1!A$2:G$445,4,0)</f>
        <v>N/A</v>
      </c>
      <c r="M242" s="71" t="str">
        <f>VLOOKUP(H242,[3]Hoja1!A$2:G$445,5,0)</f>
        <v>N/A</v>
      </c>
      <c r="N242" s="70">
        <v>2</v>
      </c>
      <c r="O242" s="68">
        <v>1</v>
      </c>
      <c r="P242" s="68">
        <v>25</v>
      </c>
      <c r="Q242" s="68">
        <f t="shared" si="55"/>
        <v>2</v>
      </c>
      <c r="R242" s="68">
        <f t="shared" si="56"/>
        <v>50</v>
      </c>
      <c r="S242" s="67" t="str">
        <f t="shared" si="57"/>
        <v>B-2</v>
      </c>
      <c r="T242" s="69" t="str">
        <f t="shared" si="54"/>
        <v>III</v>
      </c>
      <c r="U242" s="69" t="str">
        <f t="shared" si="58"/>
        <v>Mejorable</v>
      </c>
      <c r="V242" s="189"/>
      <c r="W242" s="71" t="str">
        <f>VLOOKUP(H242,[3]Hoja1!A$2:G$445,6,0)</f>
        <v>Enfermedades Parasitarias</v>
      </c>
      <c r="X242" s="70"/>
      <c r="Y242" s="70"/>
      <c r="Z242" s="70"/>
      <c r="AA242" s="71"/>
      <c r="AB242" s="71" t="str">
        <f>VLOOKUP(H242,[3]Hoja1!A$2:G$445,7,0)</f>
        <v xml:space="preserve">Riesgo Biológico, Autocuidado y/o Uso y manejo adecuado de E.P.P.
</v>
      </c>
      <c r="AC242" s="134"/>
      <c r="AD242" s="187"/>
    </row>
    <row r="243" spans="1:30" ht="51.75" thickBot="1">
      <c r="A243" s="184"/>
      <c r="B243" s="184"/>
      <c r="C243" s="130"/>
      <c r="D243" s="131"/>
      <c r="E243" s="132"/>
      <c r="F243" s="132"/>
      <c r="G243" s="71" t="str">
        <f>VLOOKUP(H243,[3]Hoja1!A$1:G$445,2,0)</f>
        <v>Bacteria</v>
      </c>
      <c r="H243" s="67" t="s">
        <v>108</v>
      </c>
      <c r="I243" s="67" t="s">
        <v>1230</v>
      </c>
      <c r="J243" s="71" t="str">
        <f>VLOOKUP(H243,[3]Hoja1!A$2:G$445,3,0)</f>
        <v>Infecciones producidas por Bacterianas</v>
      </c>
      <c r="K243" s="70" t="s">
        <v>1205</v>
      </c>
      <c r="L243" s="71" t="str">
        <f>VLOOKUP(H243,[3]Hoja1!A$2:G$445,4,0)</f>
        <v>Inspecciones planeadas e inspecciones no planeadas, procedimientos de programas de seguridad y salud en el trabajo</v>
      </c>
      <c r="M243" s="71" t="str">
        <f>VLOOKUP(H243,[3]Hoja1!A$2:G$445,5,0)</f>
        <v>Programa de vacunación, bota pantalon, overol, guantes, tapabocas, mascarillas con filtos</v>
      </c>
      <c r="N243" s="70">
        <v>2</v>
      </c>
      <c r="O243" s="68">
        <v>3</v>
      </c>
      <c r="P243" s="68">
        <v>10</v>
      </c>
      <c r="Q243" s="68">
        <f t="shared" si="55"/>
        <v>6</v>
      </c>
      <c r="R243" s="68">
        <f t="shared" si="56"/>
        <v>60</v>
      </c>
      <c r="S243" s="67" t="str">
        <f t="shared" si="57"/>
        <v>M-6</v>
      </c>
      <c r="T243" s="69" t="str">
        <f t="shared" si="54"/>
        <v>III</v>
      </c>
      <c r="U243" s="69" t="str">
        <f t="shared" si="58"/>
        <v>Mejorable</v>
      </c>
      <c r="V243" s="189"/>
      <c r="W243" s="71" t="str">
        <f>VLOOKUP(H243,[3]Hoja1!A$2:G$445,6,0)</f>
        <v xml:space="preserve">Enfermedades Infectocontagiosas
</v>
      </c>
      <c r="X243" s="70"/>
      <c r="Y243" s="70"/>
      <c r="Z243" s="70"/>
      <c r="AA243" s="71"/>
      <c r="AB243" s="71" t="str">
        <f>VLOOKUP(H243,[3]Hoja1!A$2:G$445,7,0)</f>
        <v xml:space="preserve">Riesgo Biológico, Autocuidado y/o Uso y manejo adecuado de E.P.P.
</v>
      </c>
      <c r="AC243" s="134"/>
      <c r="AD243" s="187"/>
    </row>
    <row r="244" spans="1:30" ht="51.75" thickBot="1">
      <c r="A244" s="184"/>
      <c r="B244" s="184"/>
      <c r="C244" s="130"/>
      <c r="D244" s="131"/>
      <c r="E244" s="132"/>
      <c r="F244" s="132"/>
      <c r="G244" s="71" t="str">
        <f>VLOOKUP(H244,[3]Hoja1!A$1:G$445,2,0)</f>
        <v>Hongos</v>
      </c>
      <c r="H244" s="67" t="s">
        <v>117</v>
      </c>
      <c r="I244" s="67" t="s">
        <v>1230</v>
      </c>
      <c r="J244" s="71" t="str">
        <f>VLOOKUP(H244,[3]Hoja1!A$2:G$445,3,0)</f>
        <v>Micosis</v>
      </c>
      <c r="K244" s="70" t="s">
        <v>1205</v>
      </c>
      <c r="L244" s="71" t="str">
        <f>VLOOKUP(H244,[3]Hoja1!A$2:G$445,4,0)</f>
        <v>Inspecciones planeadas e inspecciones no planeadas, procedimientos de programas de seguridad y salud en el trabajo</v>
      </c>
      <c r="M244" s="71" t="str">
        <f>VLOOKUP(H244,[3]Hoja1!A$2:G$445,5,0)</f>
        <v>Programa de vacunación, éxamenes periódicos</v>
      </c>
      <c r="N244" s="70">
        <v>2</v>
      </c>
      <c r="O244" s="68">
        <v>2</v>
      </c>
      <c r="P244" s="68">
        <v>25</v>
      </c>
      <c r="Q244" s="68">
        <f t="shared" si="55"/>
        <v>4</v>
      </c>
      <c r="R244" s="68">
        <f t="shared" si="56"/>
        <v>100</v>
      </c>
      <c r="S244" s="67" t="str">
        <f t="shared" si="57"/>
        <v>B-4</v>
      </c>
      <c r="T244" s="69" t="str">
        <f t="shared" si="54"/>
        <v>III</v>
      </c>
      <c r="U244" s="69" t="str">
        <f t="shared" si="58"/>
        <v>Mejorable</v>
      </c>
      <c r="V244" s="189"/>
      <c r="W244" s="71" t="str">
        <f>VLOOKUP(H244,[3]Hoja1!A$2:G$445,6,0)</f>
        <v>Micosis</v>
      </c>
      <c r="X244" s="70"/>
      <c r="Y244" s="70"/>
      <c r="Z244" s="70"/>
      <c r="AA244" s="71"/>
      <c r="AB244" s="71" t="str">
        <f>VLOOKUP(H244,[3]Hoja1!A$2:G$445,7,0)</f>
        <v xml:space="preserve">Riesgo Biológico, Autocuidado y/o Uso y manejo adecuado de E.P.P.
</v>
      </c>
      <c r="AC244" s="134"/>
      <c r="AD244" s="187"/>
    </row>
    <row r="245" spans="1:30" ht="51.75" thickBot="1">
      <c r="A245" s="184"/>
      <c r="B245" s="184"/>
      <c r="C245" s="130"/>
      <c r="D245" s="131"/>
      <c r="E245" s="132"/>
      <c r="F245" s="132"/>
      <c r="G245" s="71" t="str">
        <f>VLOOKUP(H245,[3]Hoja1!A$1:G$445,2,0)</f>
        <v>Virus</v>
      </c>
      <c r="H245" s="67" t="s">
        <v>120</v>
      </c>
      <c r="I245" s="67" t="s">
        <v>1230</v>
      </c>
      <c r="J245" s="71" t="str">
        <f>VLOOKUP(H245,[3]Hoja1!A$2:G$445,3,0)</f>
        <v>Infecciones Virales</v>
      </c>
      <c r="K245" s="70" t="s">
        <v>1205</v>
      </c>
      <c r="L245" s="71" t="str">
        <f>VLOOKUP(H245,[3]Hoja1!A$2:G$445,4,0)</f>
        <v>Inspecciones planeadas e inspecciones no planeadas, procedimientos de programas de seguridad y salud en el trabajo</v>
      </c>
      <c r="M245" s="71" t="str">
        <f>VLOOKUP(H245,[3]Hoja1!A$2:G$445,5,0)</f>
        <v>Programa de vacunación, bota pantalon, overol, guantes, tapabocas, mascarillas con filtos</v>
      </c>
      <c r="N245" s="70">
        <v>2</v>
      </c>
      <c r="O245" s="68">
        <v>2</v>
      </c>
      <c r="P245" s="68">
        <v>10</v>
      </c>
      <c r="Q245" s="68">
        <f t="shared" si="55"/>
        <v>4</v>
      </c>
      <c r="R245" s="68">
        <f t="shared" si="56"/>
        <v>40</v>
      </c>
      <c r="S245" s="67" t="str">
        <f t="shared" si="57"/>
        <v>B-4</v>
      </c>
      <c r="T245" s="69" t="str">
        <f t="shared" si="54"/>
        <v>III</v>
      </c>
      <c r="U245" s="69" t="str">
        <f t="shared" si="58"/>
        <v>Mejorable</v>
      </c>
      <c r="V245" s="189"/>
      <c r="W245" s="71" t="str">
        <f>VLOOKUP(H245,[3]Hoja1!A$2:G$445,6,0)</f>
        <v xml:space="preserve">Enfermedades Infectocontagiosas
</v>
      </c>
      <c r="X245" s="70"/>
      <c r="Y245" s="70"/>
      <c r="Z245" s="70"/>
      <c r="AA245" s="71"/>
      <c r="AB245" s="71" t="str">
        <f>VLOOKUP(H245,[3]Hoja1!A$2:G$445,7,0)</f>
        <v xml:space="preserve">Riesgo Biológico, Autocuidado y/o Uso y manejo adecuado de E.P.P.
</v>
      </c>
      <c r="AC245" s="134"/>
      <c r="AD245" s="187"/>
    </row>
    <row r="246" spans="1:30" ht="51.75" thickBot="1">
      <c r="A246" s="184"/>
      <c r="B246" s="184"/>
      <c r="C246" s="130"/>
      <c r="D246" s="131"/>
      <c r="E246" s="132"/>
      <c r="F246" s="132"/>
      <c r="G246" s="71" t="str">
        <f>VLOOKUP(H246,[3]Hoja1!A$1:G$445,2,0)</f>
        <v>AUSENCIA O EXCESO DE LUZ EN UN AMBIENTE</v>
      </c>
      <c r="H246" s="67" t="s">
        <v>155</v>
      </c>
      <c r="I246" s="67" t="s">
        <v>1237</v>
      </c>
      <c r="J246" s="71" t="str">
        <f>VLOOKUP(H246,[3]Hoja1!A$2:G$445,3,0)</f>
        <v>DISMINUCIÓN AGUDEZA VISUAL, CANSANCIO VISUAL</v>
      </c>
      <c r="K246" s="70" t="s">
        <v>1205</v>
      </c>
      <c r="L246" s="71" t="str">
        <f>VLOOKUP(H246,[3]Hoja1!A$2:G$445,4,0)</f>
        <v>Inspecciones planeadas e inspecciones no planeadas, procedimientos de programas de seguridad y salud en el trabajo</v>
      </c>
      <c r="M246" s="71" t="str">
        <f>VLOOKUP(H246,[3]Hoja1!A$2:G$445,5,0)</f>
        <v>N/A</v>
      </c>
      <c r="N246" s="70">
        <v>2</v>
      </c>
      <c r="O246" s="68">
        <v>2</v>
      </c>
      <c r="P246" s="68">
        <v>10</v>
      </c>
      <c r="Q246" s="68">
        <f t="shared" si="55"/>
        <v>4</v>
      </c>
      <c r="R246" s="68">
        <f t="shared" si="56"/>
        <v>40</v>
      </c>
      <c r="S246" s="67" t="str">
        <f t="shared" si="57"/>
        <v>B-4</v>
      </c>
      <c r="T246" s="69" t="str">
        <f t="shared" si="54"/>
        <v>III</v>
      </c>
      <c r="U246" s="69" t="str">
        <f t="shared" si="58"/>
        <v>Mejorable</v>
      </c>
      <c r="V246" s="189"/>
      <c r="W246" s="71" t="str">
        <f>VLOOKUP(H246,[3]Hoja1!A$2:G$445,6,0)</f>
        <v>DISMINUCIÓN AGUDEZA VISUAL</v>
      </c>
      <c r="X246" s="70"/>
      <c r="Y246" s="70"/>
      <c r="Z246" s="70"/>
      <c r="AA246" s="71" t="s">
        <v>1253</v>
      </c>
      <c r="AB246" s="71" t="str">
        <f>VLOOKUP(H246,[3]Hoja1!A$2:G$445,7,0)</f>
        <v>N/A</v>
      </c>
      <c r="AC246" s="70" t="s">
        <v>32</v>
      </c>
      <c r="AD246" s="187"/>
    </row>
    <row r="247" spans="1:30" ht="51.75" thickBot="1">
      <c r="A247" s="184"/>
      <c r="B247" s="184"/>
      <c r="C247" s="130"/>
      <c r="D247" s="131"/>
      <c r="E247" s="132"/>
      <c r="F247" s="132"/>
      <c r="G247" s="71" t="str">
        <f>VLOOKUP(H247,[3]Hoja1!A$1:G$445,2,0)</f>
        <v>INFRAROJA, ULTRAVIOLETA, VISIBLE, RADIOFRECUENCIA, MICROONDAS, LASER</v>
      </c>
      <c r="H247" s="67" t="s">
        <v>67</v>
      </c>
      <c r="I247" s="67" t="s">
        <v>1237</v>
      </c>
      <c r="J247" s="71" t="str">
        <f>VLOOKUP(H247,[3]Hoja1!A$2:G$445,3,0)</f>
        <v>CÁNCER, LESIONES DÉRMICAS Y OCULARES</v>
      </c>
      <c r="K247" s="70" t="s">
        <v>1205</v>
      </c>
      <c r="L247" s="71" t="str">
        <f>VLOOKUP(H247,[3]Hoja1!A$2:G$445,4,0)</f>
        <v>Inspecciones planeadas e inspecciones no planeadas, procedimientos de programas de seguridad y salud en el trabajo</v>
      </c>
      <c r="M247" s="71" t="str">
        <f>VLOOKUP(H247,[3]Hoja1!A$2:G$445,5,0)</f>
        <v>PROGRAMA BLOQUEADOR SOLAR</v>
      </c>
      <c r="N247" s="70">
        <v>2</v>
      </c>
      <c r="O247" s="68">
        <v>3</v>
      </c>
      <c r="P247" s="68">
        <v>10</v>
      </c>
      <c r="Q247" s="68">
        <f t="shared" si="55"/>
        <v>6</v>
      </c>
      <c r="R247" s="68">
        <f t="shared" si="56"/>
        <v>60</v>
      </c>
      <c r="S247" s="67" t="str">
        <f t="shared" si="57"/>
        <v>M-6</v>
      </c>
      <c r="T247" s="69" t="str">
        <f t="shared" si="54"/>
        <v>III</v>
      </c>
      <c r="U247" s="69" t="str">
        <f t="shared" si="58"/>
        <v>Mejorable</v>
      </c>
      <c r="V247" s="189"/>
      <c r="W247" s="71" t="str">
        <f>VLOOKUP(H247,[3]Hoja1!A$2:G$445,6,0)</f>
        <v>CÁNCER</v>
      </c>
      <c r="X247" s="70"/>
      <c r="Y247" s="70"/>
      <c r="Z247" s="70"/>
      <c r="AA247" s="71"/>
      <c r="AB247" s="71" t="str">
        <f>VLOOKUP(H247,[3]Hoja1!A$2:G$445,7,0)</f>
        <v>N/A</v>
      </c>
      <c r="AC247" s="70" t="s">
        <v>1254</v>
      </c>
      <c r="AD247" s="187"/>
    </row>
    <row r="248" spans="1:30" ht="90" thickBot="1">
      <c r="A248" s="184"/>
      <c r="B248" s="184"/>
      <c r="C248" s="130"/>
      <c r="D248" s="131"/>
      <c r="E248" s="132"/>
      <c r="F248" s="132"/>
      <c r="G248" s="71" t="str">
        <f>VLOOKUP(H248,[3]Hoja1!A$1:G$445,2,0)</f>
        <v>MAQUINARIA O EQUIPO</v>
      </c>
      <c r="H248" s="67" t="s">
        <v>164</v>
      </c>
      <c r="I248" s="67" t="s">
        <v>1237</v>
      </c>
      <c r="J248" s="71" t="str">
        <f>VLOOKUP(H248,[3]Hoja1!A$2:G$445,3,0)</f>
        <v>SORDERA, ESTRÉS, HIPOACUSIA, CEFALA,IRRITABILIDAD</v>
      </c>
      <c r="K248" s="70" t="s">
        <v>1205</v>
      </c>
      <c r="L248" s="71" t="str">
        <f>VLOOKUP(H248,[3]Hoja1!A$2:G$445,4,0)</f>
        <v>Inspecciones planeadas e inspecciones no planeadas, procedimientos de programas de seguridad y salud en el trabajo</v>
      </c>
      <c r="M248" s="71" t="str">
        <f>VLOOKUP(H248,[3]Hoja1!A$2:G$445,5,0)</f>
        <v>PVE RUIDO</v>
      </c>
      <c r="N248" s="70">
        <v>2</v>
      </c>
      <c r="O248" s="68">
        <v>3</v>
      </c>
      <c r="P248" s="68">
        <v>10</v>
      </c>
      <c r="Q248" s="68">
        <f t="shared" si="55"/>
        <v>6</v>
      </c>
      <c r="R248" s="68">
        <f t="shared" si="56"/>
        <v>60</v>
      </c>
      <c r="S248" s="67" t="str">
        <f t="shared" si="57"/>
        <v>M-6</v>
      </c>
      <c r="T248" s="69" t="str">
        <f t="shared" si="54"/>
        <v>III</v>
      </c>
      <c r="U248" s="69" t="str">
        <f t="shared" si="58"/>
        <v>Mejorable</v>
      </c>
      <c r="V248" s="189"/>
      <c r="W248" s="71" t="str">
        <f>VLOOKUP(H248,[3]Hoja1!A$2:G$445,6,0)</f>
        <v>SORDERA</v>
      </c>
      <c r="X248" s="70"/>
      <c r="Y248" s="70"/>
      <c r="Z248" s="70"/>
      <c r="AA248" s="71" t="s">
        <v>1255</v>
      </c>
      <c r="AB248" s="71" t="str">
        <f>VLOOKUP(H248,[3]Hoja1!A$2:G$445,7,0)</f>
        <v>USO DE EPP</v>
      </c>
      <c r="AC248" s="70" t="s">
        <v>1256</v>
      </c>
      <c r="AD248" s="187"/>
    </row>
    <row r="249" spans="1:30" ht="51.75" thickBot="1">
      <c r="A249" s="184"/>
      <c r="B249" s="184"/>
      <c r="C249" s="130"/>
      <c r="D249" s="131"/>
      <c r="E249" s="132"/>
      <c r="F249" s="132"/>
      <c r="G249" s="71" t="str">
        <f>VLOOKUP(H249,[3]Hoja1!A$1:G$445,2,0)</f>
        <v>ENERGÍA TÉRMICA, CAMBIO DE TEMPERATURA DURANTE LOS RECORRIDOS</v>
      </c>
      <c r="H249" s="67" t="s">
        <v>174</v>
      </c>
      <c r="I249" s="67" t="s">
        <v>1237</v>
      </c>
      <c r="J249" s="71" t="str">
        <f>VLOOKUP(H249,[3]Hoja1!A$2:G$445,3,0)</f>
        <v xml:space="preserve"> HIPOTERMIA</v>
      </c>
      <c r="K249" s="70" t="s">
        <v>1205</v>
      </c>
      <c r="L249" s="71" t="str">
        <f>VLOOKUP(H249,[3]Hoja1!A$2:G$445,4,0)</f>
        <v>Inspecciones planeadas e inspecciones no planeadas, procedimientos de programas de seguridad y salud en el trabajo</v>
      </c>
      <c r="M249" s="71" t="str">
        <f>VLOOKUP(H249,[3]Hoja1!A$2:G$445,5,0)</f>
        <v>EPP OVEROLES TERMICOS</v>
      </c>
      <c r="N249" s="70">
        <v>2</v>
      </c>
      <c r="O249" s="68">
        <v>1</v>
      </c>
      <c r="P249" s="68">
        <v>10</v>
      </c>
      <c r="Q249" s="68">
        <f t="shared" si="55"/>
        <v>2</v>
      </c>
      <c r="R249" s="68">
        <f t="shared" si="56"/>
        <v>20</v>
      </c>
      <c r="S249" s="67" t="str">
        <f t="shared" si="57"/>
        <v>B-2</v>
      </c>
      <c r="T249" s="69" t="str">
        <f t="shared" si="54"/>
        <v>IV</v>
      </c>
      <c r="U249" s="69" t="str">
        <f t="shared" si="58"/>
        <v>Aceptable</v>
      </c>
      <c r="V249" s="189"/>
      <c r="W249" s="71" t="str">
        <f>VLOOKUP(H249,[3]Hoja1!A$2:G$445,6,0)</f>
        <v xml:space="preserve"> HIPOTERMIA</v>
      </c>
      <c r="X249" s="70"/>
      <c r="Y249" s="70"/>
      <c r="Z249" s="70"/>
      <c r="AA249" s="71"/>
      <c r="AB249" s="71" t="str">
        <f>VLOOKUP(H249,[3]Hoja1!A$2:G$445,7,0)</f>
        <v>N/A</v>
      </c>
      <c r="AC249" s="70" t="s">
        <v>1257</v>
      </c>
      <c r="AD249" s="187"/>
    </row>
    <row r="250" spans="1:30" ht="64.5" thickBot="1">
      <c r="A250" s="184"/>
      <c r="B250" s="184"/>
      <c r="C250" s="130"/>
      <c r="D250" s="131"/>
      <c r="E250" s="132"/>
      <c r="F250" s="132"/>
      <c r="G250" s="71" t="str">
        <f>VLOOKUP(H250,[3]Hoja1!A$1:G$445,2,0)</f>
        <v>MAQUINARIA O EQUIPO</v>
      </c>
      <c r="H250" s="67" t="s">
        <v>177</v>
      </c>
      <c r="I250" s="67" t="s">
        <v>1237</v>
      </c>
      <c r="J250" s="71" t="str">
        <f>VLOOKUP(H250,[3]Hoja1!A$2:G$445,3,0)</f>
        <v>LESIONES  OSTEOMUSCULARES,  LESIONES OSTEOARTICULARES, SÍNTOMAS NEUROLÓGICOS</v>
      </c>
      <c r="K250" s="70" t="s">
        <v>1205</v>
      </c>
      <c r="L250" s="71" t="str">
        <f>VLOOKUP(H250,[3]Hoja1!A$2:G$445,4,0)</f>
        <v>Inspecciones planeadas e inspecciones no planeadas, procedimientos de programas de seguridad y salud en el trabajo</v>
      </c>
      <c r="M250" s="71" t="str">
        <f>VLOOKUP(H250,[3]Hoja1!A$2:G$445,5,0)</f>
        <v>PVE RUIDO</v>
      </c>
      <c r="N250" s="70">
        <v>2</v>
      </c>
      <c r="O250" s="68">
        <v>2</v>
      </c>
      <c r="P250" s="68">
        <v>10</v>
      </c>
      <c r="Q250" s="68">
        <f t="shared" si="55"/>
        <v>4</v>
      </c>
      <c r="R250" s="68">
        <f t="shared" si="56"/>
        <v>40</v>
      </c>
      <c r="S250" s="67" t="str">
        <f t="shared" si="57"/>
        <v>B-4</v>
      </c>
      <c r="T250" s="69" t="str">
        <f t="shared" si="54"/>
        <v>III</v>
      </c>
      <c r="U250" s="69" t="str">
        <f t="shared" si="58"/>
        <v>Mejorable</v>
      </c>
      <c r="V250" s="189"/>
      <c r="W250" s="71" t="str">
        <f>VLOOKUP(H250,[3]Hoja1!A$2:G$445,6,0)</f>
        <v>SÍNTOMAS NEUROLÓGICOS</v>
      </c>
      <c r="X250" s="70"/>
      <c r="Y250" s="70"/>
      <c r="Z250" s="70"/>
      <c r="AA250" s="71"/>
      <c r="AB250" s="71" t="str">
        <f>VLOOKUP(H250,[3]Hoja1!A$2:G$445,7,0)</f>
        <v>N/A</v>
      </c>
      <c r="AC250" s="70" t="s">
        <v>1258</v>
      </c>
      <c r="AD250" s="187"/>
    </row>
    <row r="251" spans="1:30" ht="51.75" thickBot="1">
      <c r="A251" s="184"/>
      <c r="B251" s="184"/>
      <c r="C251" s="130"/>
      <c r="D251" s="131"/>
      <c r="E251" s="132"/>
      <c r="F251" s="132"/>
      <c r="G251" s="71" t="str">
        <f>VLOOKUP(H251,[3]Hoja1!A$1:G$445,2,0)</f>
        <v>GASES Y VAPORES</v>
      </c>
      <c r="H251" s="67" t="s">
        <v>250</v>
      </c>
      <c r="I251" s="67" t="s">
        <v>1289</v>
      </c>
      <c r="J251" s="71" t="str">
        <f>VLOOKUP(H251,[3]Hoja1!A$2:G$445,3,0)</f>
        <v xml:space="preserve"> LESIONES EN LA PIEL, IRRITACIÓN EN VÍAS  RESPIRATORIAS, MUERTE</v>
      </c>
      <c r="K251" s="70" t="s">
        <v>1205</v>
      </c>
      <c r="L251" s="71" t="str">
        <f>VLOOKUP(H251,[3]Hoja1!A$2:G$445,4,0)</f>
        <v>Inspecciones planeadas e inspecciones no planeadas, procedimientos de programas de seguridad y salud en el trabajo</v>
      </c>
      <c r="M251" s="71" t="str">
        <f>VLOOKUP(H251,[3]Hoja1!A$2:G$445,5,0)</f>
        <v>EPP TAPABOCAS, CARETAS CON FILTROS</v>
      </c>
      <c r="N251" s="70">
        <v>2</v>
      </c>
      <c r="O251" s="68">
        <v>2</v>
      </c>
      <c r="P251" s="68">
        <v>10</v>
      </c>
      <c r="Q251" s="68">
        <f t="shared" si="55"/>
        <v>4</v>
      </c>
      <c r="R251" s="68">
        <f t="shared" si="56"/>
        <v>40</v>
      </c>
      <c r="S251" s="67" t="str">
        <f t="shared" si="57"/>
        <v>B-4</v>
      </c>
      <c r="T251" s="69" t="str">
        <f t="shared" si="54"/>
        <v>III</v>
      </c>
      <c r="U251" s="69" t="str">
        <f t="shared" si="58"/>
        <v>Mejorable</v>
      </c>
      <c r="V251" s="189"/>
      <c r="W251" s="71" t="str">
        <f>VLOOKUP(H251,[3]Hoja1!A$2:G$445,6,0)</f>
        <v xml:space="preserve"> MUERTE</v>
      </c>
      <c r="X251" s="70"/>
      <c r="Y251" s="70"/>
      <c r="Z251" s="70"/>
      <c r="AA251" s="71"/>
      <c r="AB251" s="71" t="str">
        <f>VLOOKUP(H251,[3]Hoja1!A$2:G$445,7,0)</f>
        <v>USO Y MANEJO ADECUADO DE E.P.P.</v>
      </c>
      <c r="AC251" s="134" t="s">
        <v>1256</v>
      </c>
      <c r="AD251" s="187"/>
    </row>
    <row r="252" spans="1:30" ht="51.75" thickBot="1">
      <c r="A252" s="184"/>
      <c r="B252" s="184"/>
      <c r="C252" s="130"/>
      <c r="D252" s="131"/>
      <c r="E252" s="132"/>
      <c r="F252" s="132"/>
      <c r="G252" s="71" t="str">
        <f>VLOOKUP(H252,[3]Hoja1!A$1:G$445,2,0)</f>
        <v>MATERIAL PARTICULADO</v>
      </c>
      <c r="H252" s="67" t="s">
        <v>269</v>
      </c>
      <c r="I252" s="67" t="s">
        <v>1289</v>
      </c>
      <c r="J252" s="71" t="str">
        <f>VLOOKUP(H252,[3]Hoja1!A$2:G$445,3,0)</f>
        <v>NEUMOCONIOSIS, BRONQUITIS, ASMA, SILICOSIS</v>
      </c>
      <c r="K252" s="70" t="s">
        <v>1205</v>
      </c>
      <c r="L252" s="71" t="str">
        <f>VLOOKUP(H252,[3]Hoja1!A$2:G$445,4,0)</f>
        <v>Inspecciones planeadas e inspecciones no planeadas, procedimientos de programas de seguridad y salud en el trabajo</v>
      </c>
      <c r="M252" s="71" t="str">
        <f>VLOOKUP(H252,[3]Hoja1!A$2:G$445,5,0)</f>
        <v>EPP MASCARILLAS Y FILTROS</v>
      </c>
      <c r="N252" s="70">
        <v>2</v>
      </c>
      <c r="O252" s="68">
        <v>3</v>
      </c>
      <c r="P252" s="68">
        <v>10</v>
      </c>
      <c r="Q252" s="68">
        <f t="shared" si="55"/>
        <v>6</v>
      </c>
      <c r="R252" s="68">
        <f t="shared" si="56"/>
        <v>60</v>
      </c>
      <c r="S252" s="67" t="str">
        <f t="shared" si="57"/>
        <v>M-6</v>
      </c>
      <c r="T252" s="69" t="str">
        <f t="shared" si="54"/>
        <v>III</v>
      </c>
      <c r="U252" s="69" t="str">
        <f t="shared" si="58"/>
        <v>Mejorable</v>
      </c>
      <c r="V252" s="189"/>
      <c r="W252" s="71" t="str">
        <f>VLOOKUP(H252,[3]Hoja1!A$2:G$445,6,0)</f>
        <v>NEUMOCONIOSIS</v>
      </c>
      <c r="X252" s="70"/>
      <c r="Y252" s="70"/>
      <c r="Z252" s="70"/>
      <c r="AA252" s="71"/>
      <c r="AB252" s="71" t="str">
        <f>VLOOKUP(H252,[3]Hoja1!A$2:G$445,7,0)</f>
        <v>USO Y MANEJO DE LOS EPP</v>
      </c>
      <c r="AC252" s="134"/>
      <c r="AD252" s="187"/>
    </row>
    <row r="253" spans="1:30" ht="51.75" thickBot="1">
      <c r="A253" s="184"/>
      <c r="B253" s="184"/>
      <c r="C253" s="130"/>
      <c r="D253" s="131"/>
      <c r="E253" s="132"/>
      <c r="F253" s="132"/>
      <c r="G253" s="71" t="str">
        <f>VLOOKUP(H253,[3]Hoja1!A$1:G$445,2,0)</f>
        <v xml:space="preserve">POLVOS INORGÁNICOS </v>
      </c>
      <c r="H253" s="67" t="s">
        <v>274</v>
      </c>
      <c r="I253" s="67" t="s">
        <v>1289</v>
      </c>
      <c r="J253" s="71" t="str">
        <f>VLOOKUP(H253,[3]Hoja1!A$2:G$445,3,0)</f>
        <v xml:space="preserve">ASMA,GRIPA, NEUMOCONIOSIS </v>
      </c>
      <c r="K253" s="70" t="s">
        <v>1205</v>
      </c>
      <c r="L253" s="71" t="str">
        <f>VLOOKUP(H253,[3]Hoja1!A$2:G$445,4,0)</f>
        <v>Inspecciones planeadas e inspecciones no planeadas, procedimientos de programas de seguridad y salud en el trabajo</v>
      </c>
      <c r="M253" s="71" t="str">
        <f>VLOOKUP(H253,[3]Hoja1!A$2:G$445,5,0)</f>
        <v>EPP MASCARILLAS Y FILTROS</v>
      </c>
      <c r="N253" s="70">
        <v>2</v>
      </c>
      <c r="O253" s="68">
        <v>2</v>
      </c>
      <c r="P253" s="68">
        <v>10</v>
      </c>
      <c r="Q253" s="68">
        <f t="shared" si="55"/>
        <v>4</v>
      </c>
      <c r="R253" s="68">
        <f t="shared" si="56"/>
        <v>40</v>
      </c>
      <c r="S253" s="67" t="str">
        <f t="shared" si="57"/>
        <v>B-4</v>
      </c>
      <c r="T253" s="69" t="str">
        <f t="shared" si="54"/>
        <v>III</v>
      </c>
      <c r="U253" s="69" t="str">
        <f t="shared" si="58"/>
        <v>Mejorable</v>
      </c>
      <c r="V253" s="189"/>
      <c r="W253" s="71" t="str">
        <f>VLOOKUP(H253,[3]Hoja1!A$2:G$445,6,0)</f>
        <v>NEUMOCONIOSIS</v>
      </c>
      <c r="X253" s="70"/>
      <c r="Y253" s="70"/>
      <c r="Z253" s="70"/>
      <c r="AA253" s="71"/>
      <c r="AB253" s="71" t="str">
        <f>VLOOKUP(H253,[3]Hoja1!A$2:G$445,7,0)</f>
        <v>LIMPIEZA</v>
      </c>
      <c r="AC253" s="134"/>
      <c r="AD253" s="187"/>
    </row>
    <row r="254" spans="1:30" ht="15.75" thickBot="1">
      <c r="A254" s="184"/>
      <c r="B254" s="184"/>
      <c r="C254" s="130"/>
      <c r="D254" s="131"/>
      <c r="E254" s="132"/>
      <c r="F254" s="132"/>
      <c r="G254" s="71" t="str">
        <f>VLOOKUP(H254,[3]Hoja1!A$1:G$445,2,0)</f>
        <v>NATURALEZA DE LA TAREA</v>
      </c>
      <c r="H254" s="67" t="s">
        <v>76</v>
      </c>
      <c r="I254" s="67" t="s">
        <v>1231</v>
      </c>
      <c r="J254" s="71" t="str">
        <f>VLOOKUP(H254,[3]Hoja1!A$2:G$445,3,0)</f>
        <v>ESTRÉS,  TRANSTORNOS DEL SUEÑO</v>
      </c>
      <c r="K254" s="70" t="s">
        <v>1205</v>
      </c>
      <c r="L254" s="71" t="str">
        <f>VLOOKUP(H254,[3]Hoja1!A$2:G$445,4,0)</f>
        <v>N/A</v>
      </c>
      <c r="M254" s="71" t="str">
        <f>VLOOKUP(H254,[3]Hoja1!A$2:G$445,5,0)</f>
        <v>PVE PSICOSOCIAL</v>
      </c>
      <c r="N254" s="70">
        <v>2</v>
      </c>
      <c r="O254" s="68">
        <v>2</v>
      </c>
      <c r="P254" s="68">
        <v>10</v>
      </c>
      <c r="Q254" s="68">
        <f t="shared" si="55"/>
        <v>4</v>
      </c>
      <c r="R254" s="68">
        <f t="shared" si="56"/>
        <v>40</v>
      </c>
      <c r="S254" s="67" t="str">
        <f t="shared" si="57"/>
        <v>B-4</v>
      </c>
      <c r="T254" s="69" t="str">
        <f t="shared" si="54"/>
        <v>III</v>
      </c>
      <c r="U254" s="69" t="str">
        <f t="shared" si="58"/>
        <v>Mejorable</v>
      </c>
      <c r="V254" s="189"/>
      <c r="W254" s="71" t="str">
        <f>VLOOKUP(H254,[3]Hoja1!A$2:G$445,6,0)</f>
        <v>ESTRÉS</v>
      </c>
      <c r="X254" s="70"/>
      <c r="Y254" s="70"/>
      <c r="Z254" s="70"/>
      <c r="AA254" s="71"/>
      <c r="AB254" s="71" t="str">
        <f>VLOOKUP(H254,[3]Hoja1!A$2:G$445,7,0)</f>
        <v>N/A</v>
      </c>
      <c r="AC254" s="134" t="s">
        <v>1259</v>
      </c>
      <c r="AD254" s="187"/>
    </row>
    <row r="255" spans="1:30" ht="26.25" thickBot="1">
      <c r="A255" s="184"/>
      <c r="B255" s="184"/>
      <c r="C255" s="130"/>
      <c r="D255" s="131"/>
      <c r="E255" s="132"/>
      <c r="F255" s="132"/>
      <c r="G255" s="71" t="str">
        <f>VLOOKUP(H255,[3]Hoja1!A$1:G$445,2,0)</f>
        <v xml:space="preserve"> ALTA CONCENTRACIÓN</v>
      </c>
      <c r="H255" s="67" t="s">
        <v>88</v>
      </c>
      <c r="I255" s="67" t="s">
        <v>1231</v>
      </c>
      <c r="J255" s="71" t="str">
        <f>VLOOKUP(H255,[3]Hoja1!A$2:G$445,3,0)</f>
        <v>ESTRÉS, DEPRESIÓN, TRANSTORNOS DEL SUEÑO, AUSENCIA DE ATENCIÓN</v>
      </c>
      <c r="K255" s="70" t="s">
        <v>1205</v>
      </c>
      <c r="L255" s="71" t="str">
        <f>VLOOKUP(H255,[3]Hoja1!A$2:G$445,4,0)</f>
        <v>N/A</v>
      </c>
      <c r="M255" s="71" t="str">
        <f>VLOOKUP(H255,[3]Hoja1!A$2:G$445,5,0)</f>
        <v>PVE PSICOSOCIAL</v>
      </c>
      <c r="N255" s="70">
        <v>2</v>
      </c>
      <c r="O255" s="68">
        <v>1</v>
      </c>
      <c r="P255" s="68">
        <v>10</v>
      </c>
      <c r="Q255" s="68">
        <f t="shared" si="55"/>
        <v>2</v>
      </c>
      <c r="R255" s="68">
        <f t="shared" si="56"/>
        <v>20</v>
      </c>
      <c r="S255" s="67" t="str">
        <f t="shared" si="57"/>
        <v>B-2</v>
      </c>
      <c r="T255" s="69" t="str">
        <f t="shared" si="54"/>
        <v>IV</v>
      </c>
      <c r="U255" s="69" t="str">
        <f t="shared" si="58"/>
        <v>Aceptable</v>
      </c>
      <c r="V255" s="189"/>
      <c r="W255" s="71" t="str">
        <f>VLOOKUP(H255,[3]Hoja1!A$2:G$445,6,0)</f>
        <v>ESTRÉS, ALTERACIÓN DEL SISTEMA NERVIOSO</v>
      </c>
      <c r="X255" s="70"/>
      <c r="Y255" s="70"/>
      <c r="Z255" s="70"/>
      <c r="AA255" s="71"/>
      <c r="AB255" s="71" t="str">
        <f>VLOOKUP(H255,[3]Hoja1!A$2:G$445,7,0)</f>
        <v>N/A</v>
      </c>
      <c r="AC255" s="134"/>
      <c r="AD255" s="187"/>
    </row>
    <row r="256" spans="1:30" ht="51.75" thickBot="1">
      <c r="A256" s="184"/>
      <c r="B256" s="184"/>
      <c r="C256" s="130"/>
      <c r="D256" s="131"/>
      <c r="E256" s="132"/>
      <c r="F256" s="132"/>
      <c r="G256" s="71" t="str">
        <f>VLOOKUP(H256,[3]Hoja1!A$1:G$445,2,0)</f>
        <v>Forzadas, Prolongadas</v>
      </c>
      <c r="H256" s="67" t="s">
        <v>40</v>
      </c>
      <c r="I256" s="67" t="s">
        <v>1232</v>
      </c>
      <c r="J256" s="71" t="str">
        <f>VLOOKUP(H256,[3]Hoja1!A$2:G$445,3,0)</f>
        <v xml:space="preserve">Lesiones osteomusculares, lesiones osteoarticulares
</v>
      </c>
      <c r="K256" s="70" t="s">
        <v>1205</v>
      </c>
      <c r="L256" s="71" t="str">
        <f>VLOOKUP(H256,[3]Hoja1!A$2:G$445,4,0)</f>
        <v>Inspecciones planeadas e inspecciones no planeadas, procedimientos de programas de seguridad y salud en el trabajo</v>
      </c>
      <c r="M256" s="71" t="str">
        <f>VLOOKUP(H256,[3]Hoja1!A$2:G$445,5,0)</f>
        <v>PVE Biomecánico, programa pausas activas, exámenes periódicos, recomendaciones, control de posturas</v>
      </c>
      <c r="N256" s="70">
        <v>2</v>
      </c>
      <c r="O256" s="68">
        <v>2</v>
      </c>
      <c r="P256" s="68">
        <v>25</v>
      </c>
      <c r="Q256" s="68">
        <f t="shared" si="55"/>
        <v>4</v>
      </c>
      <c r="R256" s="68">
        <f t="shared" si="56"/>
        <v>100</v>
      </c>
      <c r="S256" s="67" t="str">
        <f t="shared" si="57"/>
        <v>B-4</v>
      </c>
      <c r="T256" s="69" t="str">
        <f t="shared" si="54"/>
        <v>III</v>
      </c>
      <c r="U256" s="69" t="str">
        <f t="shared" si="58"/>
        <v>Mejorable</v>
      </c>
      <c r="V256" s="189"/>
      <c r="W256" s="71" t="str">
        <f>VLOOKUP(H256,[3]Hoja1!A$2:G$445,6,0)</f>
        <v>Enfermedades Osteomusculares</v>
      </c>
      <c r="X256" s="70"/>
      <c r="Y256" s="70"/>
      <c r="Z256" s="70"/>
      <c r="AA256" s="71"/>
      <c r="AB256" s="71" t="str">
        <f>VLOOKUP(H256,[3]Hoja1!A$2:G$445,7,0)</f>
        <v>Prevención en lesiones osteomusculares, líderes de pausas activas</v>
      </c>
      <c r="AC256" s="134" t="s">
        <v>1211</v>
      </c>
      <c r="AD256" s="187"/>
    </row>
    <row r="257" spans="1:30" ht="39" thickBot="1">
      <c r="A257" s="184"/>
      <c r="B257" s="184"/>
      <c r="C257" s="130"/>
      <c r="D257" s="131"/>
      <c r="E257" s="132"/>
      <c r="F257" s="132"/>
      <c r="G257" s="71" t="str">
        <f>VLOOKUP(H257,[3]Hoja1!A$1:G$445,2,0)</f>
        <v>Movimientos repetitivos, Miembros Superiores</v>
      </c>
      <c r="H257" s="67" t="s">
        <v>47</v>
      </c>
      <c r="I257" s="67" t="s">
        <v>1232</v>
      </c>
      <c r="J257" s="71" t="str">
        <f>VLOOKUP(H257,[3]Hoja1!A$2:G$445,3,0)</f>
        <v>Lesiones Musculoesqueléticas</v>
      </c>
      <c r="K257" s="70" t="s">
        <v>1205</v>
      </c>
      <c r="L257" s="71" t="str">
        <f>VLOOKUP(H257,[3]Hoja1!A$2:G$445,4,0)</f>
        <v>N/A</v>
      </c>
      <c r="M257" s="71" t="str">
        <f>VLOOKUP(H257,[3]Hoja1!A$2:G$445,5,0)</f>
        <v>PVE BIomécanico, programa pausas activas, examenes periódicos, recomendaicones, control de posturas</v>
      </c>
      <c r="N257" s="70">
        <v>2</v>
      </c>
      <c r="O257" s="68">
        <v>2</v>
      </c>
      <c r="P257" s="68">
        <v>10</v>
      </c>
      <c r="Q257" s="68">
        <f t="shared" si="55"/>
        <v>4</v>
      </c>
      <c r="R257" s="68">
        <f t="shared" si="56"/>
        <v>40</v>
      </c>
      <c r="S257" s="67" t="str">
        <f t="shared" si="57"/>
        <v>B-4</v>
      </c>
      <c r="T257" s="69" t="str">
        <f t="shared" si="54"/>
        <v>III</v>
      </c>
      <c r="U257" s="69" t="str">
        <f t="shared" si="58"/>
        <v>Mejorable</v>
      </c>
      <c r="V257" s="189"/>
      <c r="W257" s="71" t="str">
        <f>VLOOKUP(H257,[3]Hoja1!A$2:G$445,6,0)</f>
        <v>Enfermedades musculoesqueleticas</v>
      </c>
      <c r="X257" s="70"/>
      <c r="Y257" s="70"/>
      <c r="Z257" s="70"/>
      <c r="AA257" s="71"/>
      <c r="AB257" s="71" t="str">
        <f>VLOOKUP(H257,[3]Hoja1!A$2:G$445,7,0)</f>
        <v>Prevención en lesiones osteomusculares, líderes de pausas activas</v>
      </c>
      <c r="AC257" s="134"/>
      <c r="AD257" s="187"/>
    </row>
    <row r="258" spans="1:30" ht="51.75" thickBot="1">
      <c r="A258" s="184"/>
      <c r="B258" s="184"/>
      <c r="C258" s="130"/>
      <c r="D258" s="131"/>
      <c r="E258" s="132"/>
      <c r="F258" s="132"/>
      <c r="G258" s="71" t="str">
        <f>VLOOKUP(H258,[3]Hoja1!A$1:G$445,2,0)</f>
        <v>Carga de un peso mayor al recomendado</v>
      </c>
      <c r="H258" s="67" t="s">
        <v>486</v>
      </c>
      <c r="I258" s="67" t="s">
        <v>1232</v>
      </c>
      <c r="J258" s="71" t="str">
        <f>VLOOKUP(H258,[3]Hoja1!A$2:G$445,3,0)</f>
        <v>Lesiones osteomusculares, lesiones osteoarticulares</v>
      </c>
      <c r="K258" s="70" t="s">
        <v>1205</v>
      </c>
      <c r="L258" s="71" t="str">
        <f>VLOOKUP(H258,[3]Hoja1!A$2:G$445,4,0)</f>
        <v>Inspecciones planeadas e inspecciones no planeadas, procedimientos de programas de seguridad y salud en el trabajo</v>
      </c>
      <c r="M258" s="71" t="str">
        <f>VLOOKUP(H258,[3]Hoja1!A$2:G$445,5,0)</f>
        <v>PVE Biomecánico, programa pausas activas, exámenes periódicos, recomendaciones, control de posturas</v>
      </c>
      <c r="N258" s="70">
        <v>2</v>
      </c>
      <c r="O258" s="68">
        <v>2</v>
      </c>
      <c r="P258" s="68">
        <v>25</v>
      </c>
      <c r="Q258" s="68">
        <f t="shared" si="55"/>
        <v>4</v>
      </c>
      <c r="R258" s="68">
        <f t="shared" si="56"/>
        <v>100</v>
      </c>
      <c r="S258" s="67" t="str">
        <f t="shared" si="57"/>
        <v>B-4</v>
      </c>
      <c r="T258" s="69" t="str">
        <f t="shared" si="54"/>
        <v>III</v>
      </c>
      <c r="U258" s="69" t="str">
        <f t="shared" si="58"/>
        <v>Mejorable</v>
      </c>
      <c r="V258" s="189"/>
      <c r="W258" s="71" t="str">
        <f>VLOOKUP(H258,[3]Hoja1!A$2:G$445,6,0)</f>
        <v>Enfermedades del sistema osteomuscular</v>
      </c>
      <c r="X258" s="70"/>
      <c r="Y258" s="70"/>
      <c r="Z258" s="70"/>
      <c r="AA258" s="71"/>
      <c r="AB258" s="71" t="str">
        <f>VLOOKUP(H258,[3]Hoja1!A$2:G$445,7,0)</f>
        <v>Prevención en lesiones osteomusculares, Líderes en pausas activas</v>
      </c>
      <c r="AC258" s="134"/>
      <c r="AD258" s="187"/>
    </row>
    <row r="259" spans="1:30" ht="64.5" thickBot="1">
      <c r="A259" s="184"/>
      <c r="B259" s="184"/>
      <c r="C259" s="130"/>
      <c r="D259" s="131"/>
      <c r="E259" s="132"/>
      <c r="F259" s="132"/>
      <c r="G259" s="71" t="str">
        <f>VLOOKUP(H259,[3]Hoja1!A$1:G$445,2,0)</f>
        <v>Atropellamiento, Envestir</v>
      </c>
      <c r="H259" s="67" t="s">
        <v>1187</v>
      </c>
      <c r="I259" s="67" t="s">
        <v>1234</v>
      </c>
      <c r="J259" s="71" t="str">
        <f>VLOOKUP(H259,[3]Hoja1!A$2:G$445,3,0)</f>
        <v>Lesiones, pérdidas materiales, muerte</v>
      </c>
      <c r="K259" s="70" t="s">
        <v>1205</v>
      </c>
      <c r="L259" s="71" t="str">
        <f>VLOOKUP(H259,[3]Hoja1!A$2:G$445,4,0)</f>
        <v>Inspecciones planeadas e inspecciones no planeadas, procedimientos de programas de seguridad y salud en el trabajo</v>
      </c>
      <c r="M259" s="71" t="str">
        <f>VLOOKUP(H259,[3]Hoja1!A$2:G$445,5,0)</f>
        <v>Programa de seguridad vial, señalización</v>
      </c>
      <c r="N259" s="70">
        <v>2</v>
      </c>
      <c r="O259" s="68">
        <v>2</v>
      </c>
      <c r="P259" s="68">
        <v>60</v>
      </c>
      <c r="Q259" s="68">
        <f t="shared" si="55"/>
        <v>4</v>
      </c>
      <c r="R259" s="68">
        <f t="shared" si="56"/>
        <v>240</v>
      </c>
      <c r="S259" s="67" t="str">
        <f t="shared" si="57"/>
        <v>B-4</v>
      </c>
      <c r="T259" s="69" t="str">
        <f t="shared" si="54"/>
        <v>II</v>
      </c>
      <c r="U259" s="69" t="str">
        <f t="shared" si="58"/>
        <v>No Aceptable o Aceptable Con Control Especifico</v>
      </c>
      <c r="V259" s="189"/>
      <c r="W259" s="71" t="str">
        <f>VLOOKUP(H259,[3]Hoja1!A$2:G$445,6,0)</f>
        <v>Muerte</v>
      </c>
      <c r="X259" s="70"/>
      <c r="Y259" s="70"/>
      <c r="Z259" s="70"/>
      <c r="AA259" s="71" t="s">
        <v>1260</v>
      </c>
      <c r="AB259" s="71" t="str">
        <f>VLOOKUP(H259,[3]Hoja1!A$2:G$445,7,0)</f>
        <v>Seguridad vial y manejo defensivo, aseguramiento de áreas de trabajo</v>
      </c>
      <c r="AC259" s="70" t="s">
        <v>1214</v>
      </c>
      <c r="AD259" s="187"/>
    </row>
    <row r="260" spans="1:30" ht="51.75" thickBot="1">
      <c r="A260" s="184"/>
      <c r="B260" s="184"/>
      <c r="C260" s="130"/>
      <c r="D260" s="131"/>
      <c r="E260" s="132"/>
      <c r="F260" s="132"/>
      <c r="G260" s="71" t="str">
        <f>VLOOKUP(H260,[3]Hoja1!A$1:G$445,2,0)</f>
        <v>Inadecuadas conexiones eléctricas-saturación en tomas de energía</v>
      </c>
      <c r="H260" s="67" t="s">
        <v>566</v>
      </c>
      <c r="I260" s="67" t="s">
        <v>1234</v>
      </c>
      <c r="J260" s="71" t="str">
        <f>VLOOKUP(H260,[3]Hoja1!A$2:G$445,3,0)</f>
        <v>Quemaduras, electrocución, muerte</v>
      </c>
      <c r="K260" s="70" t="s">
        <v>1205</v>
      </c>
      <c r="L260" s="71" t="str">
        <f>VLOOKUP(H260,[3]Hoja1!A$2:G$445,4,0)</f>
        <v>Inspecciones planeadas e inspecciones no planeadas, procedimientos de programas de seguridad y salud en el trabajo</v>
      </c>
      <c r="M260" s="71" t="str">
        <f>VLOOKUP(H260,[3]Hoja1!A$2:G$445,5,0)</f>
        <v>E.P.P. Bota dieléctrica, Casco dieléctrico</v>
      </c>
      <c r="N260" s="70">
        <v>2</v>
      </c>
      <c r="O260" s="68">
        <v>1</v>
      </c>
      <c r="P260" s="68">
        <v>100</v>
      </c>
      <c r="Q260" s="68">
        <f t="shared" si="55"/>
        <v>2</v>
      </c>
      <c r="R260" s="68">
        <f t="shared" si="56"/>
        <v>200</v>
      </c>
      <c r="S260" s="67" t="str">
        <f t="shared" si="57"/>
        <v>B-2</v>
      </c>
      <c r="T260" s="69" t="str">
        <f t="shared" si="54"/>
        <v>II</v>
      </c>
      <c r="U260" s="69" t="str">
        <f t="shared" si="58"/>
        <v>No Aceptable o Aceptable Con Control Especifico</v>
      </c>
      <c r="V260" s="189"/>
      <c r="W260" s="71" t="str">
        <f>VLOOKUP(H260,[3]Hoja1!A$2:G$445,6,0)</f>
        <v>Muerte</v>
      </c>
      <c r="X260" s="70"/>
      <c r="Y260" s="70"/>
      <c r="Z260" s="70"/>
      <c r="AA260" s="71"/>
      <c r="AB260" s="71" t="str">
        <f>VLOOKUP(H260,[3]Hoja1!A$2:G$445,7,0)</f>
        <v>Uso y manejo adecuado de E.P.P., actos y condiciones inseguras</v>
      </c>
      <c r="AC260" s="70" t="s">
        <v>32</v>
      </c>
      <c r="AD260" s="187"/>
    </row>
    <row r="261" spans="1:30" ht="64.5" thickBot="1">
      <c r="A261" s="184"/>
      <c r="B261" s="184"/>
      <c r="C261" s="130"/>
      <c r="D261" s="131"/>
      <c r="E261" s="132"/>
      <c r="F261" s="132"/>
      <c r="G261" s="71" t="str">
        <f>VLOOKUP(H261,[3]Hoja1!A$1:G$445,2,0)</f>
        <v>Ingreso a pozos, Red de acueducto o excavaciones</v>
      </c>
      <c r="H261" s="67" t="s">
        <v>571</v>
      </c>
      <c r="I261" s="67" t="s">
        <v>1234</v>
      </c>
      <c r="J261" s="71" t="str">
        <f>VLOOKUP(H261,[3]Hoja1!A$2:G$445,3,0)</f>
        <v>Intoxicación, asfixicia, daños vías resiratorias, muerte</v>
      </c>
      <c r="K261" s="70" t="s">
        <v>1205</v>
      </c>
      <c r="L261" s="71" t="str">
        <f>VLOOKUP(H261,[3]Hoja1!A$2:G$445,4,0)</f>
        <v>Inspecciones planeadas e inspecciones no planeadas, procedimientos de programas de seguridad y salud en el trabajo</v>
      </c>
      <c r="M261" s="71" t="str">
        <f>VLOOKUP(H261,[3]Hoja1!A$2:G$445,5,0)</f>
        <v>E.P.P. Colectivos, Tripoide</v>
      </c>
      <c r="N261" s="70">
        <v>2</v>
      </c>
      <c r="O261" s="68">
        <v>2</v>
      </c>
      <c r="P261" s="68">
        <v>100</v>
      </c>
      <c r="Q261" s="68">
        <f t="shared" si="55"/>
        <v>4</v>
      </c>
      <c r="R261" s="68">
        <f t="shared" si="56"/>
        <v>400</v>
      </c>
      <c r="S261" s="67" t="str">
        <f t="shared" si="57"/>
        <v>B-4</v>
      </c>
      <c r="T261" s="69" t="str">
        <f t="shared" si="54"/>
        <v>II</v>
      </c>
      <c r="U261" s="69" t="str">
        <f t="shared" si="58"/>
        <v>No Aceptable o Aceptable Con Control Especifico</v>
      </c>
      <c r="V261" s="189"/>
      <c r="W261" s="71" t="str">
        <f>VLOOKUP(H261,[3]Hoja1!A$2:G$445,6,0)</f>
        <v>Muerte</v>
      </c>
      <c r="X261" s="70"/>
      <c r="Y261" s="70"/>
      <c r="Z261" s="70"/>
      <c r="AA261" s="71"/>
      <c r="AB261" s="71" t="str">
        <f>VLOOKUP(H261,[3]Hoja1!A$2:G$445,7,0)</f>
        <v>Trabajo seguro en espacios confinados y manejo de medidores de gases, diligenciamiento de permisos de trabajos, uso y manejo adecuado de E.P.P.</v>
      </c>
      <c r="AC261" s="70" t="s">
        <v>1261</v>
      </c>
      <c r="AD261" s="187"/>
    </row>
    <row r="262" spans="1:30" ht="64.5" thickBot="1">
      <c r="A262" s="184"/>
      <c r="B262" s="184"/>
      <c r="C262" s="130"/>
      <c r="D262" s="131"/>
      <c r="E262" s="132"/>
      <c r="F262" s="132"/>
      <c r="G262" s="71" t="str">
        <f>VLOOKUP(H262,[3]Hoja1!A$1:G$445,2,0)</f>
        <v>Reparación de redes e instalaciones</v>
      </c>
      <c r="H262" s="67" t="s">
        <v>576</v>
      </c>
      <c r="I262" s="67" t="s">
        <v>1234</v>
      </c>
      <c r="J262" s="71" t="str">
        <f>VLOOKUP(H262,[3]Hoja1!A$2:G$445,3,0)</f>
        <v>Atrapamiento, apastamiento, lesiones, fracturas, muerte</v>
      </c>
      <c r="K262" s="70" t="s">
        <v>1205</v>
      </c>
      <c r="L262" s="71" t="str">
        <f>VLOOKUP(H262,[3]Hoja1!A$2:G$445,4,0)</f>
        <v>Inspecciones planeadas e inspecciones no planeadas, procedimientos de programas de seguridad y salud en el trabajo</v>
      </c>
      <c r="M262" s="71" t="str">
        <f>VLOOKUP(H262,[3]Hoja1!A$2:G$445,5,0)</f>
        <v>E.P.P. Colectivos entibados y cajas de entibados</v>
      </c>
      <c r="N262" s="70">
        <v>2</v>
      </c>
      <c r="O262" s="68">
        <v>2</v>
      </c>
      <c r="P262" s="68">
        <v>100</v>
      </c>
      <c r="Q262" s="68">
        <f t="shared" si="55"/>
        <v>4</v>
      </c>
      <c r="R262" s="68">
        <f t="shared" si="56"/>
        <v>400</v>
      </c>
      <c r="S262" s="67" t="str">
        <f t="shared" si="57"/>
        <v>B-4</v>
      </c>
      <c r="T262" s="69" t="str">
        <f t="shared" si="54"/>
        <v>II</v>
      </c>
      <c r="U262" s="69" t="str">
        <f t="shared" si="58"/>
        <v>No Aceptable o Aceptable Con Control Especifico</v>
      </c>
      <c r="V262" s="189"/>
      <c r="W262" s="71" t="str">
        <f>VLOOKUP(H262,[3]Hoja1!A$2:G$445,6,0)</f>
        <v>Muerte</v>
      </c>
      <c r="X262" s="70"/>
      <c r="Y262" s="70"/>
      <c r="Z262" s="70"/>
      <c r="AA262" s="71"/>
      <c r="AB262" s="71" t="str">
        <f>VLOOKUP(H262,[3]Hoja1!A$2:G$445,7,0)</f>
        <v>Prevención en riesgo en excavaciones y manejo de entibados, prevención en roturas de redes de gas antural, diligenciamieto de permisos de trabajo, uso y manejo adecuado de E.P.P.</v>
      </c>
      <c r="AC262" s="70" t="s">
        <v>1262</v>
      </c>
      <c r="AD262" s="187"/>
    </row>
    <row r="263" spans="1:30" ht="39" thickBot="1">
      <c r="A263" s="184"/>
      <c r="B263" s="184"/>
      <c r="C263" s="130"/>
      <c r="D263" s="131"/>
      <c r="E263" s="132"/>
      <c r="F263" s="132"/>
      <c r="G263" s="71" t="str">
        <f>VLOOKUP(H263,[3]Hoja1!A$1:G$445,2,0)</f>
        <v>Superficies de trabajo irregulares o deslizantes</v>
      </c>
      <c r="H263" s="67" t="s">
        <v>597</v>
      </c>
      <c r="I263" s="67" t="s">
        <v>1234</v>
      </c>
      <c r="J263" s="71" t="str">
        <f>VLOOKUP(H263,[3]Hoja1!A$2:G$445,3,0)</f>
        <v>Caidas del mismo nivel, fracturas, golpe con objetos, caídas de objetos, obstrucción de rutas de evacuación</v>
      </c>
      <c r="K263" s="70" t="s">
        <v>1205</v>
      </c>
      <c r="L263" s="71" t="str">
        <f>VLOOKUP(H263,[3]Hoja1!A$2:G$445,4,0)</f>
        <v>N/A</v>
      </c>
      <c r="M263" s="71" t="str">
        <f>VLOOKUP(H263,[3]Hoja1!A$2:G$445,5,0)</f>
        <v>N/A</v>
      </c>
      <c r="N263" s="70">
        <v>2</v>
      </c>
      <c r="O263" s="68">
        <v>2</v>
      </c>
      <c r="P263" s="68">
        <v>25</v>
      </c>
      <c r="Q263" s="68">
        <f t="shared" si="55"/>
        <v>4</v>
      </c>
      <c r="R263" s="68">
        <f t="shared" si="56"/>
        <v>100</v>
      </c>
      <c r="S263" s="67" t="str">
        <f t="shared" si="57"/>
        <v>B-4</v>
      </c>
      <c r="T263" s="69" t="str">
        <f t="shared" si="54"/>
        <v>III</v>
      </c>
      <c r="U263" s="69" t="str">
        <f t="shared" si="58"/>
        <v>Mejorable</v>
      </c>
      <c r="V263" s="189"/>
      <c r="W263" s="71" t="str">
        <f>VLOOKUP(H263,[3]Hoja1!A$2:G$445,6,0)</f>
        <v>Caídas de distinto nivel</v>
      </c>
      <c r="X263" s="70"/>
      <c r="Y263" s="70"/>
      <c r="Z263" s="70"/>
      <c r="AA263" s="71"/>
      <c r="AB263" s="71" t="str">
        <f>VLOOKUP(H263,[3]Hoja1!A$2:G$445,7,0)</f>
        <v>Pautas Básicas en orden y aseo en el lugar de trabajo, actos y condiciones inseguras</v>
      </c>
      <c r="AC263" s="70" t="s">
        <v>32</v>
      </c>
      <c r="AD263" s="187"/>
    </row>
    <row r="264" spans="1:30" ht="64.5" thickBot="1">
      <c r="A264" s="184"/>
      <c r="B264" s="184"/>
      <c r="C264" s="130"/>
      <c r="D264" s="131"/>
      <c r="E264" s="132"/>
      <c r="F264" s="132"/>
      <c r="G264" s="71" t="str">
        <f>VLOOKUP(H264,[3]Hoja1!A$1:G$445,2,0)</f>
        <v>Herramientas Manuales</v>
      </c>
      <c r="H264" s="67" t="s">
        <v>606</v>
      </c>
      <c r="I264" s="67" t="s">
        <v>1234</v>
      </c>
      <c r="J264" s="71" t="str">
        <f>VLOOKUP(H264,[3]Hoja1!A$2:G$445,3,0)</f>
        <v>Quemaduras, contusiones y lesiones</v>
      </c>
      <c r="K264" s="70" t="s">
        <v>1205</v>
      </c>
      <c r="L264" s="71" t="str">
        <f>VLOOKUP(H264,[3]Hoja1!A$2:G$445,4,0)</f>
        <v>Inspecciones planeadas e inspecciones no planeadas, procedimientos de programas de seguridad y salud en el trabajo</v>
      </c>
      <c r="M264" s="71" t="str">
        <f>VLOOKUP(H264,[3]Hoja1!A$2:G$445,5,0)</f>
        <v>E.P.P.</v>
      </c>
      <c r="N264" s="70">
        <v>2</v>
      </c>
      <c r="O264" s="68">
        <v>3</v>
      </c>
      <c r="P264" s="68">
        <v>25</v>
      </c>
      <c r="Q264" s="68">
        <f t="shared" si="55"/>
        <v>6</v>
      </c>
      <c r="R264" s="68">
        <f t="shared" si="56"/>
        <v>150</v>
      </c>
      <c r="S264" s="67" t="str">
        <f t="shared" si="57"/>
        <v>M-6</v>
      </c>
      <c r="T264" s="69" t="str">
        <f t="shared" si="54"/>
        <v>II</v>
      </c>
      <c r="U264" s="69" t="str">
        <f t="shared" si="58"/>
        <v>No Aceptable o Aceptable Con Control Especifico</v>
      </c>
      <c r="V264" s="189"/>
      <c r="W264" s="71" t="str">
        <f>VLOOKUP(H264,[3]Hoja1!A$2:G$445,6,0)</f>
        <v>Amputación</v>
      </c>
      <c r="X264" s="70"/>
      <c r="Y264" s="70"/>
      <c r="Z264" s="70"/>
      <c r="AA264" s="71"/>
      <c r="AB264" s="71" t="str">
        <f>VLOOKUP(H264,[3]Hoja1!A$2:G$445,7,0)</f>
        <v xml:space="preserve">
Uso y manejo adecuado de E.P.P., uso y manejo adecuado de herramientas manuales y/o máqinas y equipos</v>
      </c>
      <c r="AC264" s="134" t="s">
        <v>1263</v>
      </c>
      <c r="AD264" s="187"/>
    </row>
    <row r="265" spans="1:30" ht="51.75" thickBot="1">
      <c r="A265" s="184"/>
      <c r="B265" s="184"/>
      <c r="C265" s="130"/>
      <c r="D265" s="131"/>
      <c r="E265" s="132"/>
      <c r="F265" s="132"/>
      <c r="G265" s="71" t="str">
        <f>VLOOKUP(H265,[3]Hoja1!A$1:G$445,2,0)</f>
        <v>Maquinaria y equipo</v>
      </c>
      <c r="H265" s="67" t="s">
        <v>612</v>
      </c>
      <c r="I265" s="67" t="s">
        <v>1234</v>
      </c>
      <c r="J265" s="71" t="str">
        <f>VLOOKUP(H265,[3]Hoja1!A$2:G$445,3,0)</f>
        <v>Atrapamiento, amputación, aplastamiento, fractura, muerte</v>
      </c>
      <c r="K265" s="70" t="s">
        <v>1205</v>
      </c>
      <c r="L265" s="71" t="str">
        <f>VLOOKUP(H265,[3]Hoja1!A$2:G$445,4,0)</f>
        <v>Inspecciones planeadas e inspecciones no planeadas, procedimientos de programas de seguridad y salud en el trabajo</v>
      </c>
      <c r="M265" s="71" t="str">
        <f>VLOOKUP(H265,[3]Hoja1!A$2:G$445,5,0)</f>
        <v>E.P.P.</v>
      </c>
      <c r="N265" s="70">
        <v>2</v>
      </c>
      <c r="O265" s="68">
        <v>2</v>
      </c>
      <c r="P265" s="68">
        <v>25</v>
      </c>
      <c r="Q265" s="68">
        <f t="shared" si="55"/>
        <v>4</v>
      </c>
      <c r="R265" s="68">
        <f t="shared" si="56"/>
        <v>100</v>
      </c>
      <c r="S265" s="67" t="str">
        <f t="shared" si="57"/>
        <v>B-4</v>
      </c>
      <c r="T265" s="69" t="str">
        <f t="shared" si="54"/>
        <v>III</v>
      </c>
      <c r="U265" s="69" t="str">
        <f t="shared" si="58"/>
        <v>Mejorable</v>
      </c>
      <c r="V265" s="189"/>
      <c r="W265" s="71" t="str">
        <f>VLOOKUP(H265,[3]Hoja1!A$2:G$445,6,0)</f>
        <v>Aplastamiento</v>
      </c>
      <c r="X265" s="70"/>
      <c r="Y265" s="70"/>
      <c r="Z265" s="70"/>
      <c r="AA265" s="71"/>
      <c r="AB265" s="71" t="str">
        <f>VLOOKUP(H265,[3]Hoja1!A$2:G$445,7,0)</f>
        <v>Uso y manejo adecuado de E.P.P., uso y manejo adecuado de herramientas amnuales y/o máquinas y equipos</v>
      </c>
      <c r="AC265" s="134"/>
      <c r="AD265" s="187"/>
    </row>
    <row r="266" spans="1:30" ht="64.5" thickBot="1">
      <c r="A266" s="184"/>
      <c r="B266" s="184"/>
      <c r="C266" s="130"/>
      <c r="D266" s="131"/>
      <c r="E266" s="132"/>
      <c r="F266" s="132"/>
      <c r="G266" s="71" t="str">
        <f>VLOOKUP(H266,[3]Hoja1!A$1:G$445,2,0)</f>
        <v>Atraco, golpiza, atentados y secuestrados</v>
      </c>
      <c r="H266" s="67" t="s">
        <v>57</v>
      </c>
      <c r="I266" s="67" t="s">
        <v>1234</v>
      </c>
      <c r="J266" s="71" t="str">
        <f>VLOOKUP(H266,[3]Hoja1!A$2:G$445,3,0)</f>
        <v>Estrés, golpes, Secuestros</v>
      </c>
      <c r="K266" s="70" t="s">
        <v>1205</v>
      </c>
      <c r="L266" s="71" t="str">
        <f>VLOOKUP(H266,[3]Hoja1!A$2:G$445,4,0)</f>
        <v>Inspecciones planeadas e inspecciones no planeadas, procedimientos de programas de seguridad y salud en el trabajo</v>
      </c>
      <c r="M266" s="71" t="str">
        <f>VLOOKUP(H266,[3]Hoja1!A$2:G$445,5,0)</f>
        <v xml:space="preserve">Uniformes Corporativos, Caquetas corporativas, Carnetización
</v>
      </c>
      <c r="N266" s="70">
        <v>2</v>
      </c>
      <c r="O266" s="68">
        <v>3</v>
      </c>
      <c r="P266" s="68">
        <v>60</v>
      </c>
      <c r="Q266" s="68">
        <f t="shared" si="55"/>
        <v>6</v>
      </c>
      <c r="R266" s="68">
        <f t="shared" si="56"/>
        <v>360</v>
      </c>
      <c r="S266" s="67" t="str">
        <f t="shared" si="57"/>
        <v>M-6</v>
      </c>
      <c r="T266" s="69" t="str">
        <f t="shared" si="54"/>
        <v>II</v>
      </c>
      <c r="U266" s="69" t="str">
        <f t="shared" si="58"/>
        <v>No Aceptable o Aceptable Con Control Especifico</v>
      </c>
      <c r="V266" s="189"/>
      <c r="W266" s="71" t="str">
        <f>VLOOKUP(H266,[3]Hoja1!A$2:G$445,6,0)</f>
        <v>Secuestros</v>
      </c>
      <c r="X266" s="70"/>
      <c r="Y266" s="70"/>
      <c r="Z266" s="70"/>
      <c r="AA266" s="71"/>
      <c r="AB266" s="71" t="str">
        <f>VLOOKUP(H266,[3]Hoja1!A$2:G$445,7,0)</f>
        <v>N/A</v>
      </c>
      <c r="AC266" s="70" t="s">
        <v>1224</v>
      </c>
      <c r="AD266" s="187"/>
    </row>
    <row r="267" spans="1:30" ht="90" thickBot="1">
      <c r="A267" s="184"/>
      <c r="B267" s="184"/>
      <c r="C267" s="130"/>
      <c r="D267" s="131"/>
      <c r="E267" s="132"/>
      <c r="F267" s="132"/>
      <c r="G267" s="71" t="str">
        <f>VLOOKUP(H267,[3]Hoja1!A$1:G$445,2,0)</f>
        <v>MANTENIMIENTO DE PUENTE GRUAS, LIMPIEZA DE CANALES, MANTENIMIENTO DE INSTALACIONES LOCATIVAS, MANTENIMIENTO Y REPARACIÓN DE POZOS</v>
      </c>
      <c r="H267" s="67" t="s">
        <v>624</v>
      </c>
      <c r="I267" s="67" t="s">
        <v>1234</v>
      </c>
      <c r="J267" s="71" t="str">
        <f>VLOOKUP(H267,[3]Hoja1!A$2:G$445,3,0)</f>
        <v>LESIONES, FRACTURAS, MUERTE</v>
      </c>
      <c r="K267" s="70" t="s">
        <v>1205</v>
      </c>
      <c r="L267" s="71" t="str">
        <f>VLOOKUP(H267,[3]Hoja1!A$2:G$445,4,0)</f>
        <v>Inspecciones planeadas e inspecciones no planeadas, procedimientos de programas de seguridad y salud en el trabajo</v>
      </c>
      <c r="M267" s="71" t="str">
        <f>VLOOKUP(H267,[3]Hoja1!A$2:G$445,5,0)</f>
        <v>EPP</v>
      </c>
      <c r="N267" s="70">
        <v>2</v>
      </c>
      <c r="O267" s="68">
        <v>1</v>
      </c>
      <c r="P267" s="68">
        <v>100</v>
      </c>
      <c r="Q267" s="68">
        <f t="shared" si="55"/>
        <v>2</v>
      </c>
      <c r="R267" s="68">
        <f t="shared" si="56"/>
        <v>200</v>
      </c>
      <c r="S267" s="67" t="str">
        <f t="shared" si="57"/>
        <v>B-2</v>
      </c>
      <c r="T267" s="69" t="str">
        <f t="shared" si="54"/>
        <v>II</v>
      </c>
      <c r="U267" s="69" t="str">
        <f t="shared" si="58"/>
        <v>No Aceptable o Aceptable Con Control Especifico</v>
      </c>
      <c r="V267" s="189"/>
      <c r="W267" s="71" t="str">
        <f>VLOOKUP(H267,[3]Hoja1!A$2:G$445,6,0)</f>
        <v>MUERTE</v>
      </c>
      <c r="X267" s="70"/>
      <c r="Y267" s="70"/>
      <c r="Z267" s="70"/>
      <c r="AA267" s="71"/>
      <c r="AB267" s="71" t="str">
        <f>VLOOKUP(H267,[3]Hoja1!A$2:G$445,7,0)</f>
        <v>CERTIFICACIÓN Y/O ENTRENAMIENTO EN TRABAJO SEGURO EN ALTURAS; DILGENCIAMIENTO DE PERMISO DE TRABAJO; USO Y MANEJO ADECUADO DE E.P.P.; ARME Y DESARME DE ANDAMIOS</v>
      </c>
      <c r="AC267" s="70" t="s">
        <v>32</v>
      </c>
      <c r="AD267" s="187"/>
    </row>
    <row r="268" spans="1:30" ht="51.75" thickBot="1">
      <c r="A268" s="184"/>
      <c r="B268" s="184"/>
      <c r="C268" s="130"/>
      <c r="D268" s="131"/>
      <c r="E268" s="132"/>
      <c r="F268" s="132"/>
      <c r="G268" s="71" t="str">
        <f>VLOOKUP(H268,[3]Hoja1!A$1:G$445,2,0)</f>
        <v>LLUVIAS, GRANIZADA, HELADAS</v>
      </c>
      <c r="H268" s="67" t="s">
        <v>86</v>
      </c>
      <c r="I268" s="67" t="s">
        <v>1235</v>
      </c>
      <c r="J268" s="71" t="str">
        <f>VLOOKUP(H268,[3]Hoja1!A$2:G$445,3,0)</f>
        <v>DERRUMBES, HIPOTERMIA, DAÑO EN INSTALACIONES</v>
      </c>
      <c r="K268" s="70" t="s">
        <v>1205</v>
      </c>
      <c r="L268" s="71" t="str">
        <f>VLOOKUP(H268,[3]Hoja1!A$2:G$445,4,0)</f>
        <v>Inspecciones planeadas e inspecciones no planeadas, procedimientos de programas de seguridad y salud en el trabajo</v>
      </c>
      <c r="M268" s="71" t="str">
        <f>VLOOKUP(H268,[3]Hoja1!A$2:G$445,5,0)</f>
        <v>BRIGADAS DE EMERGENCIAS</v>
      </c>
      <c r="N268" s="70">
        <v>2</v>
      </c>
      <c r="O268" s="68">
        <v>1</v>
      </c>
      <c r="P268" s="68">
        <v>100</v>
      </c>
      <c r="Q268" s="68">
        <f t="shared" si="55"/>
        <v>2</v>
      </c>
      <c r="R268" s="68">
        <f t="shared" si="56"/>
        <v>200</v>
      </c>
      <c r="S268" s="67" t="str">
        <f t="shared" si="57"/>
        <v>B-2</v>
      </c>
      <c r="T268" s="69" t="str">
        <f t="shared" si="54"/>
        <v>II</v>
      </c>
      <c r="U268" s="69" t="str">
        <f t="shared" si="58"/>
        <v>No Aceptable o Aceptable Con Control Especifico</v>
      </c>
      <c r="V268" s="189"/>
      <c r="W268" s="71" t="str">
        <f>VLOOKUP(H268,[3]Hoja1!A$2:G$445,6,0)</f>
        <v>MUERTE</v>
      </c>
      <c r="X268" s="70"/>
      <c r="Y268" s="70"/>
      <c r="Z268" s="70"/>
      <c r="AA268" s="71"/>
      <c r="AB268" s="71" t="str">
        <f>VLOOKUP(H268,[3]Hoja1!A$2:G$445,7,0)</f>
        <v>ENTRENAMIENTO DE LA BRIGADA; DIVULGACIÓN DE PLAN DE EMERGENCIA</v>
      </c>
      <c r="AC268" s="134" t="s">
        <v>1264</v>
      </c>
      <c r="AD268" s="187"/>
    </row>
    <row r="269" spans="1:30" ht="51.75" thickBot="1">
      <c r="A269" s="185"/>
      <c r="B269" s="185"/>
      <c r="C269" s="130"/>
      <c r="D269" s="131"/>
      <c r="E269" s="132"/>
      <c r="F269" s="132"/>
      <c r="G269" s="105" t="str">
        <f>VLOOKUP(H269,[3]Hoja1!A$1:G$445,2,0)</f>
        <v>SISMOS, INCENDIOS, INUNDACIONES, TERREMOTOS, VENDAVALES, DERRUMBE</v>
      </c>
      <c r="H269" s="106" t="s">
        <v>62</v>
      </c>
      <c r="I269" s="106" t="s">
        <v>1235</v>
      </c>
      <c r="J269" s="105" t="str">
        <f>VLOOKUP(H269,[3]Hoja1!A$2:G$445,3,0)</f>
        <v>SISMOS, INCENDIOS, INUNDACIONES, TERREMOTOS, VENDAVALES</v>
      </c>
      <c r="K269" s="107" t="s">
        <v>1205</v>
      </c>
      <c r="L269" s="105" t="str">
        <f>VLOOKUP(H269,[3]Hoja1!A$2:G$445,4,0)</f>
        <v>Inspecciones planeadas e inspecciones no planeadas, procedimientos de programas de seguridad y salud en el trabajo</v>
      </c>
      <c r="M269" s="105" t="str">
        <f>VLOOKUP(H269,[3]Hoja1!A$2:G$445,5,0)</f>
        <v>BRIGADAS DE EMERGENCIAS</v>
      </c>
      <c r="N269" s="107">
        <v>2</v>
      </c>
      <c r="O269" s="108">
        <v>1</v>
      </c>
      <c r="P269" s="108">
        <v>100</v>
      </c>
      <c r="Q269" s="108">
        <f t="shared" si="55"/>
        <v>2</v>
      </c>
      <c r="R269" s="108">
        <f t="shared" si="56"/>
        <v>200</v>
      </c>
      <c r="S269" s="106" t="str">
        <f t="shared" si="57"/>
        <v>B-2</v>
      </c>
      <c r="T269" s="109" t="str">
        <f t="shared" si="54"/>
        <v>II</v>
      </c>
      <c r="U269" s="109" t="str">
        <f t="shared" si="58"/>
        <v>No Aceptable o Aceptable Con Control Especifico</v>
      </c>
      <c r="V269" s="189"/>
      <c r="W269" s="105" t="str">
        <f>VLOOKUP(H269,[3]Hoja1!A$2:G$445,6,0)</f>
        <v>MUERTE</v>
      </c>
      <c r="X269" s="107"/>
      <c r="Y269" s="107"/>
      <c r="Z269" s="107"/>
      <c r="AA269" s="105"/>
      <c r="AB269" s="105" t="str">
        <f>VLOOKUP(H269,[3]Hoja1!A$2:G$445,7,0)</f>
        <v>ENTRENAMIENTO DE LA BRIGADA; DIVULGACIÓN DE PLAN DE EMERGENCIA</v>
      </c>
      <c r="AC269" s="181"/>
      <c r="AD269" s="187"/>
    </row>
    <row r="270" spans="1:30" ht="15">
      <c r="A270" s="14"/>
      <c r="B270" s="14"/>
      <c r="C270" s="25" t="e">
        <f>VLOOKUP(E270,FUNCIONES!A$2:C$82,2,0)</f>
        <v>#N/A</v>
      </c>
      <c r="D270" s="26" t="e">
        <f>VLOOKUP(E270,FUNCIONES!A$2:C$82,3,0)</f>
        <v>#N/A</v>
      </c>
      <c r="E270" s="27"/>
      <c r="F270" s="16"/>
      <c r="G270" s="28" t="e">
        <f>VLOOKUP(H270,PELIGROS!A$1:G$445,2,0)</f>
        <v>#N/A</v>
      </c>
      <c r="H270" s="29"/>
      <c r="I270" s="29"/>
      <c r="J270" s="28" t="e">
        <f>VLOOKUP(H270,PELIGROS!A$2:G$445,3,0)</f>
        <v>#N/A</v>
      </c>
      <c r="K270" s="82"/>
      <c r="L270" s="28" t="e">
        <f>VLOOKUP(H270,PELIGROS!A$2:G$445,4,0)</f>
        <v>#N/A</v>
      </c>
      <c r="M270" s="28" t="e">
        <f>VLOOKUP(H270,PELIGROS!A$2:G$445,5,0)</f>
        <v>#N/A</v>
      </c>
      <c r="N270" s="82"/>
      <c r="O270" s="17"/>
      <c r="P270" s="17"/>
      <c r="Q270" s="30">
        <f t="shared" si="45"/>
        <v>0</v>
      </c>
      <c r="R270" s="30">
        <f t="shared" si="46"/>
        <v>0</v>
      </c>
      <c r="S270" s="36">
        <f t="shared" si="47"/>
        <v>0</v>
      </c>
      <c r="T270" s="37" t="str">
        <f t="shared" si="48"/>
        <v>IV</v>
      </c>
      <c r="U270" s="38" t="str">
        <f t="shared" si="49"/>
        <v>Aceptable</v>
      </c>
      <c r="V270" s="82"/>
      <c r="W270" s="28" t="e">
        <f>VLOOKUP(H270,PELIGROS!A$2:G$445,6,0)</f>
        <v>#N/A</v>
      </c>
      <c r="X270" s="83"/>
      <c r="Y270" s="83"/>
      <c r="Z270" s="83"/>
      <c r="AA270" s="15"/>
      <c r="AB270" s="25" t="e">
        <f>VLOOKUP(H270,PELIGROS!A$2:G$445,7,0)</f>
        <v>#N/A</v>
      </c>
      <c r="AC270" s="83"/>
      <c r="AD270" s="84"/>
    </row>
    <row r="272" spans="1:30" ht="13.5" thickBot="1"/>
    <row r="273" spans="1:30" ht="15.75" customHeight="1" thickBot="1">
      <c r="A273" s="171" t="s">
        <v>1193</v>
      </c>
      <c r="B273" s="171"/>
      <c r="C273" s="171"/>
      <c r="D273" s="171"/>
      <c r="E273" s="171"/>
      <c r="F273" s="171"/>
      <c r="G273" s="171"/>
    </row>
    <row r="274" spans="1:30" ht="15.75" customHeight="1" thickBot="1">
      <c r="A274" s="164" t="s">
        <v>1194</v>
      </c>
      <c r="B274" s="164"/>
      <c r="C274" s="164"/>
      <c r="D274" s="172" t="s">
        <v>1195</v>
      </c>
      <c r="E274" s="172"/>
      <c r="F274" s="172"/>
      <c r="G274" s="172"/>
    </row>
    <row r="275" spans="1:30" ht="15.75" customHeight="1">
      <c r="A275" s="121" t="s">
        <v>1245</v>
      </c>
      <c r="B275" s="122"/>
      <c r="C275" s="123"/>
      <c r="D275" s="124" t="s">
        <v>1248</v>
      </c>
      <c r="E275" s="124"/>
      <c r="F275" s="124"/>
      <c r="G275" s="124"/>
    </row>
    <row r="276" spans="1:30" ht="15.75" customHeight="1">
      <c r="A276" s="121" t="s">
        <v>1245</v>
      </c>
      <c r="B276" s="122"/>
      <c r="C276" s="123"/>
      <c r="D276" s="124" t="s">
        <v>1249</v>
      </c>
      <c r="E276" s="124"/>
      <c r="F276" s="124"/>
      <c r="G276" s="124"/>
    </row>
    <row r="277" spans="1:30" ht="15" customHeight="1">
      <c r="A277" s="121" t="s">
        <v>1245</v>
      </c>
      <c r="B277" s="122"/>
      <c r="C277" s="123"/>
      <c r="D277" s="124" t="s">
        <v>1250</v>
      </c>
      <c r="E277" s="124"/>
      <c r="F277" s="124"/>
      <c r="G277" s="124"/>
    </row>
    <row r="278" spans="1:30" ht="15" customHeight="1">
      <c r="A278" s="121" t="s">
        <v>1245</v>
      </c>
      <c r="B278" s="122"/>
      <c r="C278" s="123"/>
      <c r="D278" s="124" t="s">
        <v>1265</v>
      </c>
      <c r="E278" s="124"/>
      <c r="F278" s="124"/>
      <c r="G278" s="124"/>
    </row>
    <row r="279" spans="1:30" s="3" customFormat="1" ht="15" customHeight="1">
      <c r="A279" s="121" t="s">
        <v>1218</v>
      </c>
      <c r="B279" s="122"/>
      <c r="C279" s="123"/>
      <c r="D279" s="124" t="s">
        <v>1251</v>
      </c>
      <c r="E279" s="124"/>
      <c r="F279" s="124"/>
      <c r="G279" s="124"/>
      <c r="J279" s="1"/>
      <c r="K279" s="2"/>
      <c r="L279" s="2"/>
      <c r="M279" s="2"/>
      <c r="N279" s="1"/>
      <c r="O279" s="1"/>
      <c r="P279" s="1"/>
      <c r="Q279" s="1"/>
      <c r="R279" s="1"/>
      <c r="S279" s="1"/>
      <c r="T279" s="1"/>
      <c r="U279" s="1"/>
      <c r="V279" s="1"/>
      <c r="W279" s="1"/>
      <c r="X279" s="1"/>
      <c r="Y279" s="1"/>
      <c r="Z279" s="1"/>
      <c r="AA279" s="1"/>
      <c r="AB279" s="4"/>
      <c r="AC279" s="1"/>
      <c r="AD279" s="1"/>
    </row>
    <row r="280" spans="1:30" s="3" customFormat="1" ht="15" customHeight="1">
      <c r="A280" s="121" t="s">
        <v>1245</v>
      </c>
      <c r="B280" s="122"/>
      <c r="C280" s="123"/>
      <c r="D280" s="124" t="s">
        <v>1266</v>
      </c>
      <c r="E280" s="124"/>
      <c r="F280" s="124"/>
      <c r="G280" s="124"/>
      <c r="J280" s="1"/>
      <c r="K280" s="2"/>
      <c r="L280" s="2"/>
      <c r="M280" s="2"/>
      <c r="N280" s="1"/>
      <c r="O280" s="1"/>
      <c r="P280" s="1"/>
      <c r="Q280" s="1"/>
      <c r="R280" s="1"/>
      <c r="S280" s="1"/>
      <c r="T280" s="1"/>
      <c r="U280" s="1"/>
      <c r="V280" s="1"/>
      <c r="W280" s="1"/>
      <c r="X280" s="1"/>
      <c r="Y280" s="1"/>
      <c r="Z280" s="1"/>
      <c r="AA280" s="1"/>
      <c r="AB280" s="4"/>
      <c r="AC280" s="1"/>
      <c r="AD280" s="1"/>
    </row>
    <row r="281" spans="1:30" s="3" customFormat="1" ht="15" customHeight="1">
      <c r="A281" s="121" t="s">
        <v>1292</v>
      </c>
      <c r="B281" s="122"/>
      <c r="C281" s="123"/>
      <c r="D281" s="124" t="s">
        <v>1267</v>
      </c>
      <c r="E281" s="124"/>
      <c r="F281" s="124"/>
      <c r="G281" s="124"/>
      <c r="J281" s="1"/>
      <c r="K281" s="2"/>
      <c r="L281" s="2"/>
      <c r="M281" s="2"/>
      <c r="N281" s="1"/>
      <c r="O281" s="1"/>
      <c r="P281" s="1"/>
      <c r="Q281" s="1"/>
      <c r="R281" s="1"/>
      <c r="S281" s="1"/>
      <c r="T281" s="1"/>
      <c r="U281" s="1"/>
      <c r="V281" s="1"/>
      <c r="W281" s="1"/>
      <c r="X281" s="1"/>
      <c r="Y281" s="1"/>
      <c r="Z281" s="1"/>
      <c r="AA281" s="1"/>
      <c r="AB281" s="4"/>
      <c r="AC281" s="1"/>
      <c r="AD281" s="1"/>
    </row>
    <row r="282" spans="1:30" s="3" customFormat="1" ht="15" customHeight="1">
      <c r="A282" s="121" t="s">
        <v>1245</v>
      </c>
      <c r="B282" s="122"/>
      <c r="C282" s="123"/>
      <c r="D282" s="124" t="s">
        <v>1268</v>
      </c>
      <c r="E282" s="124"/>
      <c r="F282" s="124"/>
      <c r="G282" s="124"/>
      <c r="J282" s="1"/>
      <c r="K282" s="2"/>
      <c r="L282" s="2"/>
      <c r="M282" s="2"/>
      <c r="N282" s="1"/>
      <c r="O282" s="1"/>
      <c r="P282" s="1"/>
      <c r="Q282" s="1"/>
      <c r="R282" s="1"/>
      <c r="S282" s="1"/>
      <c r="T282" s="1"/>
      <c r="U282" s="1"/>
      <c r="V282" s="1"/>
      <c r="W282" s="1"/>
      <c r="X282" s="1"/>
      <c r="Y282" s="1"/>
      <c r="Z282" s="1"/>
      <c r="AA282" s="1"/>
      <c r="AB282" s="4"/>
      <c r="AC282" s="1"/>
      <c r="AD282" s="1"/>
    </row>
    <row r="283" spans="1:30" s="3" customFormat="1" ht="15.75" customHeight="1">
      <c r="A283" s="121" t="s">
        <v>1218</v>
      </c>
      <c r="B283" s="122"/>
      <c r="C283" s="123"/>
      <c r="D283" s="124" t="s">
        <v>1269</v>
      </c>
      <c r="E283" s="124"/>
      <c r="F283" s="124"/>
      <c r="G283" s="124"/>
      <c r="J283" s="1"/>
      <c r="K283" s="2"/>
      <c r="L283" s="2"/>
      <c r="M283" s="2"/>
      <c r="N283" s="1"/>
      <c r="O283" s="1"/>
      <c r="P283" s="1"/>
      <c r="Q283" s="1"/>
      <c r="R283" s="1"/>
      <c r="S283" s="1"/>
      <c r="T283" s="1"/>
      <c r="U283" s="1"/>
      <c r="V283" s="1"/>
      <c r="W283" s="1"/>
      <c r="X283" s="1"/>
      <c r="Y283" s="1"/>
      <c r="Z283" s="1"/>
      <c r="AA283" s="1"/>
      <c r="AB283" s="4"/>
      <c r="AC283" s="1"/>
      <c r="AD283" s="1"/>
    </row>
    <row r="284" spans="1:30" s="3" customFormat="1" ht="15" customHeight="1">
      <c r="A284" s="121" t="s">
        <v>1245</v>
      </c>
      <c r="B284" s="122"/>
      <c r="C284" s="123"/>
      <c r="D284" s="124" t="s">
        <v>1270</v>
      </c>
      <c r="E284" s="124"/>
      <c r="F284" s="124"/>
      <c r="G284" s="124"/>
      <c r="J284" s="1"/>
      <c r="K284" s="2"/>
      <c r="L284" s="2"/>
      <c r="M284" s="2"/>
      <c r="N284" s="1"/>
      <c r="O284" s="1"/>
      <c r="P284" s="1"/>
      <c r="Q284" s="1"/>
      <c r="R284" s="1"/>
      <c r="S284" s="1"/>
      <c r="T284" s="1"/>
      <c r="U284" s="1"/>
      <c r="V284" s="1"/>
      <c r="W284" s="1"/>
      <c r="X284" s="1"/>
      <c r="Y284" s="1"/>
      <c r="Z284" s="1"/>
      <c r="AA284" s="1"/>
      <c r="AB284" s="4"/>
      <c r="AC284" s="1"/>
      <c r="AD284" s="1"/>
    </row>
    <row r="285" spans="1:30" s="3" customFormat="1" ht="15" customHeight="1">
      <c r="A285" s="121" t="s">
        <v>1272</v>
      </c>
      <c r="B285" s="122"/>
      <c r="C285" s="123"/>
      <c r="D285" s="124" t="s">
        <v>1273</v>
      </c>
      <c r="E285" s="124"/>
      <c r="F285" s="124"/>
      <c r="G285" s="124"/>
      <c r="J285" s="1"/>
      <c r="K285" s="2"/>
      <c r="L285" s="2"/>
      <c r="M285" s="2"/>
      <c r="N285" s="1"/>
      <c r="O285" s="1"/>
      <c r="P285" s="1"/>
      <c r="Q285" s="1"/>
      <c r="R285" s="1"/>
      <c r="S285" s="1"/>
      <c r="T285" s="1"/>
      <c r="U285" s="1"/>
      <c r="V285" s="1"/>
      <c r="W285" s="1"/>
      <c r="X285" s="1"/>
      <c r="Y285" s="1"/>
      <c r="Z285" s="1"/>
      <c r="AA285" s="1"/>
      <c r="AB285" s="4"/>
      <c r="AC285" s="1"/>
      <c r="AD285" s="1"/>
    </row>
    <row r="286" spans="1:30" s="3" customFormat="1" ht="15" customHeight="1">
      <c r="A286" s="121" t="s">
        <v>1272</v>
      </c>
      <c r="B286" s="122"/>
      <c r="C286" s="123"/>
      <c r="D286" s="124" t="s">
        <v>1275</v>
      </c>
      <c r="E286" s="124"/>
      <c r="F286" s="124"/>
      <c r="G286" s="124"/>
      <c r="J286" s="1"/>
      <c r="K286" s="2"/>
      <c r="L286" s="2"/>
      <c r="M286" s="2"/>
      <c r="N286" s="1"/>
      <c r="O286" s="1"/>
      <c r="P286" s="1"/>
      <c r="Q286" s="1"/>
      <c r="R286" s="1"/>
      <c r="S286" s="1"/>
      <c r="T286" s="1"/>
      <c r="U286" s="1"/>
      <c r="V286" s="1"/>
      <c r="W286" s="1"/>
      <c r="X286" s="1"/>
      <c r="Y286" s="1"/>
      <c r="Z286" s="1"/>
      <c r="AA286" s="1"/>
      <c r="AB286" s="4"/>
      <c r="AC286" s="1"/>
      <c r="AD286" s="1"/>
    </row>
    <row r="287" spans="1:30" s="3" customFormat="1" ht="15" customHeight="1">
      <c r="A287" s="121" t="s">
        <v>1272</v>
      </c>
      <c r="B287" s="122"/>
      <c r="C287" s="123"/>
      <c r="D287" s="124" t="s">
        <v>1276</v>
      </c>
      <c r="E287" s="124"/>
      <c r="F287" s="124"/>
      <c r="G287" s="124"/>
      <c r="J287" s="1"/>
      <c r="K287" s="2"/>
      <c r="L287" s="2"/>
      <c r="M287" s="2"/>
      <c r="N287" s="1"/>
      <c r="O287" s="1"/>
      <c r="P287" s="1"/>
      <c r="Q287" s="1"/>
      <c r="R287" s="1"/>
      <c r="S287" s="1"/>
      <c r="T287" s="1"/>
      <c r="U287" s="1"/>
      <c r="V287" s="1"/>
      <c r="W287" s="1"/>
      <c r="X287" s="1"/>
      <c r="Y287" s="1"/>
      <c r="Z287" s="1"/>
      <c r="AA287" s="1"/>
      <c r="AB287" s="4"/>
      <c r="AC287" s="1"/>
      <c r="AD287" s="1"/>
    </row>
    <row r="288" spans="1:30" s="3" customFormat="1" ht="15.75" customHeight="1">
      <c r="A288" s="121" t="s">
        <v>1272</v>
      </c>
      <c r="B288" s="122"/>
      <c r="C288" s="123"/>
      <c r="D288" s="124" t="s">
        <v>1277</v>
      </c>
      <c r="E288" s="124"/>
      <c r="F288" s="124"/>
      <c r="G288" s="124"/>
      <c r="J288" s="1"/>
      <c r="K288" s="2"/>
      <c r="L288" s="2"/>
      <c r="M288" s="2"/>
      <c r="N288" s="1"/>
      <c r="O288" s="1"/>
      <c r="P288" s="1"/>
      <c r="Q288" s="1"/>
      <c r="R288" s="1"/>
      <c r="S288" s="1"/>
      <c r="T288" s="1"/>
      <c r="U288" s="1"/>
      <c r="V288" s="1"/>
      <c r="W288" s="1"/>
      <c r="X288" s="1"/>
      <c r="Y288" s="1"/>
      <c r="Z288" s="1"/>
      <c r="AA288" s="1"/>
      <c r="AB288" s="4"/>
      <c r="AC288" s="1"/>
      <c r="AD288" s="1"/>
    </row>
    <row r="289" spans="1:30" s="3" customFormat="1" ht="15" customHeight="1">
      <c r="A289" s="121" t="s">
        <v>1272</v>
      </c>
      <c r="B289" s="122"/>
      <c r="C289" s="123"/>
      <c r="D289" s="124" t="s">
        <v>1278</v>
      </c>
      <c r="E289" s="124"/>
      <c r="F289" s="124"/>
      <c r="G289" s="124"/>
      <c r="J289" s="1"/>
      <c r="K289" s="2"/>
      <c r="L289" s="2"/>
      <c r="M289" s="2"/>
      <c r="N289" s="1"/>
      <c r="O289" s="1"/>
      <c r="P289" s="1"/>
      <c r="Q289" s="1"/>
      <c r="R289" s="1"/>
      <c r="S289" s="1"/>
      <c r="T289" s="1"/>
      <c r="U289" s="1"/>
      <c r="V289" s="1"/>
      <c r="W289" s="1"/>
      <c r="X289" s="1"/>
      <c r="Y289" s="1"/>
      <c r="Z289" s="1"/>
      <c r="AA289" s="1"/>
      <c r="AB289" s="4"/>
      <c r="AC289" s="1"/>
      <c r="AD289" s="1"/>
    </row>
    <row r="290" spans="1:30" s="3" customFormat="1" ht="15" customHeight="1">
      <c r="A290" s="121" t="s">
        <v>1292</v>
      </c>
      <c r="B290" s="122"/>
      <c r="C290" s="123"/>
      <c r="D290" s="124" t="s">
        <v>1279</v>
      </c>
      <c r="E290" s="124"/>
      <c r="F290" s="124"/>
      <c r="G290" s="124"/>
      <c r="J290" s="1"/>
      <c r="K290" s="2"/>
      <c r="L290" s="2"/>
      <c r="M290" s="2"/>
      <c r="N290" s="1"/>
      <c r="O290" s="1"/>
      <c r="P290" s="1"/>
      <c r="Q290" s="1"/>
      <c r="R290" s="1"/>
      <c r="S290" s="1"/>
      <c r="T290" s="1"/>
      <c r="U290" s="1"/>
      <c r="V290" s="1"/>
      <c r="W290" s="1"/>
      <c r="X290" s="1"/>
      <c r="Y290" s="1"/>
      <c r="Z290" s="1"/>
      <c r="AA290" s="1"/>
      <c r="AB290" s="4"/>
      <c r="AC290" s="1"/>
      <c r="AD290" s="1"/>
    </row>
    <row r="291" spans="1:30" s="3" customFormat="1" ht="15" customHeight="1">
      <c r="A291" s="121" t="s">
        <v>1245</v>
      </c>
      <c r="B291" s="122"/>
      <c r="C291" s="123"/>
      <c r="D291" s="124" t="s">
        <v>1280</v>
      </c>
      <c r="E291" s="124"/>
      <c r="F291" s="124"/>
      <c r="G291" s="124"/>
      <c r="J291" s="1"/>
      <c r="K291" s="2"/>
      <c r="L291" s="2"/>
      <c r="M291" s="2"/>
      <c r="N291" s="1"/>
      <c r="O291" s="1"/>
      <c r="P291" s="1"/>
      <c r="Q291" s="1"/>
      <c r="R291" s="1"/>
      <c r="S291" s="1"/>
      <c r="T291" s="1"/>
      <c r="U291" s="1"/>
      <c r="V291" s="1"/>
      <c r="W291" s="1"/>
      <c r="X291" s="1"/>
      <c r="Y291" s="1"/>
      <c r="Z291" s="1"/>
      <c r="AA291" s="1"/>
      <c r="AB291" s="4"/>
      <c r="AC291" s="1"/>
      <c r="AD291" s="1"/>
    </row>
    <row r="292" spans="1:30" s="3" customFormat="1" ht="15" customHeight="1">
      <c r="A292" s="121" t="s">
        <v>1272</v>
      </c>
      <c r="B292" s="122"/>
      <c r="C292" s="123"/>
      <c r="D292" s="124" t="s">
        <v>1286</v>
      </c>
      <c r="E292" s="124"/>
      <c r="F292" s="124"/>
      <c r="G292" s="124"/>
      <c r="J292" s="1"/>
      <c r="K292" s="2"/>
      <c r="L292" s="2"/>
      <c r="M292" s="2"/>
      <c r="N292" s="1"/>
      <c r="O292" s="1"/>
      <c r="P292" s="1"/>
      <c r="Q292" s="1"/>
      <c r="R292" s="1"/>
      <c r="S292" s="1"/>
      <c r="T292" s="1"/>
      <c r="U292" s="1"/>
      <c r="V292" s="1"/>
      <c r="W292" s="1"/>
      <c r="X292" s="1"/>
      <c r="Y292" s="1"/>
      <c r="Z292" s="1"/>
      <c r="AA292" s="1"/>
      <c r="AB292" s="4"/>
      <c r="AC292" s="1"/>
      <c r="AD292" s="1"/>
    </row>
    <row r="293" spans="1:30" s="3" customFormat="1" ht="15.75" customHeight="1">
      <c r="A293" s="121" t="s">
        <v>1292</v>
      </c>
      <c r="B293" s="122"/>
      <c r="C293" s="123"/>
      <c r="D293" s="124" t="s">
        <v>1281</v>
      </c>
      <c r="E293" s="124"/>
      <c r="F293" s="124"/>
      <c r="G293" s="124"/>
      <c r="J293" s="1"/>
      <c r="K293" s="2"/>
      <c r="L293" s="2"/>
      <c r="M293" s="2"/>
      <c r="N293" s="1"/>
      <c r="O293" s="1"/>
      <c r="P293" s="1"/>
      <c r="Q293" s="1"/>
      <c r="R293" s="1"/>
      <c r="S293" s="1"/>
      <c r="T293" s="1"/>
      <c r="U293" s="1"/>
      <c r="V293" s="1"/>
      <c r="W293" s="1"/>
      <c r="X293" s="1"/>
      <c r="Y293" s="1"/>
      <c r="Z293" s="1"/>
      <c r="AA293" s="1"/>
      <c r="AB293" s="4"/>
      <c r="AC293" s="1"/>
      <c r="AD293" s="1"/>
    </row>
    <row r="294" spans="1:30" s="3" customFormat="1" ht="15" customHeight="1">
      <c r="A294" s="121" t="s">
        <v>1292</v>
      </c>
      <c r="B294" s="122"/>
      <c r="C294" s="123"/>
      <c r="D294" s="124" t="s">
        <v>1284</v>
      </c>
      <c r="E294" s="124"/>
      <c r="F294" s="124"/>
      <c r="G294" s="124"/>
      <c r="J294" s="1"/>
      <c r="K294" s="2"/>
      <c r="L294" s="2"/>
      <c r="M294" s="2"/>
      <c r="N294" s="1"/>
      <c r="O294" s="1"/>
      <c r="P294" s="1"/>
      <c r="Q294" s="1"/>
      <c r="R294" s="1"/>
      <c r="S294" s="1"/>
      <c r="T294" s="1"/>
      <c r="U294" s="1"/>
      <c r="V294" s="1"/>
      <c r="W294" s="1"/>
      <c r="X294" s="1"/>
      <c r="Y294" s="1"/>
      <c r="Z294" s="1"/>
      <c r="AA294" s="1"/>
      <c r="AB294" s="4"/>
      <c r="AC294" s="1"/>
      <c r="AD294" s="1"/>
    </row>
    <row r="295" spans="1:30" s="3" customFormat="1" ht="15" customHeight="1">
      <c r="A295" s="121" t="s">
        <v>1292</v>
      </c>
      <c r="B295" s="122"/>
      <c r="C295" s="123"/>
      <c r="D295" s="124" t="s">
        <v>1287</v>
      </c>
      <c r="E295" s="124"/>
      <c r="F295" s="124"/>
      <c r="G295" s="124"/>
      <c r="J295" s="1"/>
      <c r="K295" s="2"/>
      <c r="L295" s="2"/>
      <c r="M295" s="2"/>
      <c r="N295" s="1"/>
      <c r="O295" s="1"/>
      <c r="P295" s="1"/>
      <c r="Q295" s="1"/>
      <c r="R295" s="1"/>
      <c r="S295" s="1"/>
      <c r="T295" s="1"/>
      <c r="U295" s="1"/>
      <c r="V295" s="1"/>
      <c r="W295" s="1"/>
      <c r="X295" s="1"/>
      <c r="Y295" s="1"/>
      <c r="Z295" s="1"/>
      <c r="AA295" s="1"/>
      <c r="AB295" s="4"/>
      <c r="AC295" s="1"/>
      <c r="AD295" s="1"/>
    </row>
    <row r="296" spans="1:30" s="3" customFormat="1" ht="15" customHeight="1">
      <c r="A296" s="117" t="s">
        <v>1246</v>
      </c>
      <c r="B296" s="118"/>
      <c r="C296" s="119"/>
      <c r="D296" s="120" t="s">
        <v>1247</v>
      </c>
      <c r="E296" s="120"/>
      <c r="F296" s="120"/>
      <c r="G296" s="120"/>
      <c r="J296" s="1"/>
      <c r="K296" s="2"/>
      <c r="L296" s="2"/>
      <c r="M296" s="2"/>
      <c r="N296" s="1"/>
      <c r="O296" s="1"/>
      <c r="P296" s="1"/>
      <c r="Q296" s="1"/>
      <c r="R296" s="1"/>
      <c r="S296" s="1"/>
      <c r="T296" s="1"/>
      <c r="U296" s="1"/>
      <c r="V296" s="1"/>
      <c r="W296" s="1"/>
      <c r="X296" s="1"/>
      <c r="Y296" s="1"/>
      <c r="Z296" s="1"/>
      <c r="AA296" s="1"/>
      <c r="AB296" s="4"/>
      <c r="AC296" s="1"/>
      <c r="AD296" s="1"/>
    </row>
    <row r="297" spans="1:30" s="3" customFormat="1" ht="15" customHeight="1">
      <c r="A297" s="121"/>
      <c r="B297" s="122"/>
      <c r="C297" s="123"/>
      <c r="D297" s="124"/>
      <c r="E297" s="124"/>
      <c r="F297" s="124"/>
      <c r="G297" s="124"/>
      <c r="J297" s="1"/>
      <c r="K297" s="2"/>
      <c r="L297" s="2"/>
      <c r="M297" s="2"/>
      <c r="N297" s="1"/>
      <c r="O297" s="1"/>
      <c r="P297" s="1"/>
      <c r="Q297" s="1"/>
      <c r="R297" s="1"/>
      <c r="S297" s="1"/>
      <c r="T297" s="1"/>
      <c r="U297" s="1"/>
      <c r="V297" s="1"/>
      <c r="W297" s="1"/>
      <c r="X297" s="1"/>
      <c r="Y297" s="1"/>
      <c r="Z297" s="1"/>
      <c r="AA297" s="1"/>
      <c r="AB297" s="4"/>
      <c r="AC297" s="1"/>
      <c r="AD297" s="1"/>
    </row>
    <row r="298" spans="1:30" s="3" customFormat="1" ht="15.75" customHeight="1" thickBot="1">
      <c r="A298" s="158"/>
      <c r="B298" s="159"/>
      <c r="C298" s="160"/>
      <c r="D298" s="157"/>
      <c r="E298" s="157"/>
      <c r="F298" s="157"/>
      <c r="G298" s="157"/>
      <c r="J298" s="1"/>
      <c r="K298" s="2"/>
      <c r="L298" s="2"/>
      <c r="M298" s="2"/>
      <c r="N298" s="1"/>
      <c r="O298" s="1"/>
      <c r="P298" s="1"/>
      <c r="Q298" s="1"/>
      <c r="R298" s="1"/>
      <c r="S298" s="1"/>
      <c r="T298" s="1"/>
      <c r="U298" s="1"/>
      <c r="V298" s="1"/>
      <c r="W298" s="1"/>
      <c r="X298" s="1"/>
      <c r="Y298" s="1"/>
      <c r="Z298" s="1"/>
      <c r="AA298" s="1"/>
      <c r="AB298" s="4"/>
      <c r="AC298" s="1"/>
      <c r="AD298" s="1"/>
    </row>
  </sheetData>
  <mergeCells count="171">
    <mergeCell ref="A298:C298"/>
    <mergeCell ref="D298:G298"/>
    <mergeCell ref="A295:C295"/>
    <mergeCell ref="D295:G295"/>
    <mergeCell ref="A296:C296"/>
    <mergeCell ref="D296:G296"/>
    <mergeCell ref="A297:C297"/>
    <mergeCell ref="D297:G297"/>
    <mergeCell ref="A277:C277"/>
    <mergeCell ref="D277:G277"/>
    <mergeCell ref="A278:C278"/>
    <mergeCell ref="D278:G278"/>
    <mergeCell ref="K8:M9"/>
    <mergeCell ref="N8:T9"/>
    <mergeCell ref="U8:U9"/>
    <mergeCell ref="V8:W9"/>
    <mergeCell ref="X8:AD9"/>
    <mergeCell ref="A294:C294"/>
    <mergeCell ref="D294:G294"/>
    <mergeCell ref="A274:C274"/>
    <mergeCell ref="D274:G274"/>
    <mergeCell ref="A275:C275"/>
    <mergeCell ref="D275:G275"/>
    <mergeCell ref="A276:C276"/>
    <mergeCell ref="D276:G276"/>
    <mergeCell ref="A290:C290"/>
    <mergeCell ref="D290:G290"/>
    <mergeCell ref="A291:C291"/>
    <mergeCell ref="D291:G291"/>
    <mergeCell ref="A292:C292"/>
    <mergeCell ref="D292:G292"/>
    <mergeCell ref="A293:C293"/>
    <mergeCell ref="D293:G293"/>
    <mergeCell ref="J8:J10"/>
    <mergeCell ref="C11:C24"/>
    <mergeCell ref="D11:D24"/>
    <mergeCell ref="E11:E24"/>
    <mergeCell ref="F11:F24"/>
    <mergeCell ref="H10:I10"/>
    <mergeCell ref="G8:I9"/>
    <mergeCell ref="E5:G5"/>
    <mergeCell ref="A8:A10"/>
    <mergeCell ref="B8:B10"/>
    <mergeCell ref="C8:F9"/>
    <mergeCell ref="V11:V24"/>
    <mergeCell ref="AC11:AC13"/>
    <mergeCell ref="AD11:AD24"/>
    <mergeCell ref="A289:C289"/>
    <mergeCell ref="D289:G289"/>
    <mergeCell ref="A279:C279"/>
    <mergeCell ref="D279:G279"/>
    <mergeCell ref="A280:C280"/>
    <mergeCell ref="D280:G280"/>
    <mergeCell ref="A281:C281"/>
    <mergeCell ref="D281:G281"/>
    <mergeCell ref="A282:C282"/>
    <mergeCell ref="D282:G282"/>
    <mergeCell ref="A283:C283"/>
    <mergeCell ref="D283:G283"/>
    <mergeCell ref="A273:G273"/>
    <mergeCell ref="A287:C287"/>
    <mergeCell ref="D287:G287"/>
    <mergeCell ref="A288:C288"/>
    <mergeCell ref="D288:G288"/>
    <mergeCell ref="C25:C54"/>
    <mergeCell ref="D25:D54"/>
    <mergeCell ref="E25:E54"/>
    <mergeCell ref="F25:F54"/>
    <mergeCell ref="C55:C83"/>
    <mergeCell ref="D55:D83"/>
    <mergeCell ref="E55:E83"/>
    <mergeCell ref="F55:F83"/>
    <mergeCell ref="A284:C284"/>
    <mergeCell ref="D284:G284"/>
    <mergeCell ref="A285:C285"/>
    <mergeCell ref="D285:G285"/>
    <mergeCell ref="A286:C286"/>
    <mergeCell ref="D286:G286"/>
    <mergeCell ref="V55:V83"/>
    <mergeCell ref="AC55:AC60"/>
    <mergeCell ref="AD55:AD83"/>
    <mergeCell ref="AC66:AC68"/>
    <mergeCell ref="AC69:AC70"/>
    <mergeCell ref="AC71:AC73"/>
    <mergeCell ref="AC79:AC80"/>
    <mergeCell ref="AC82:AC83"/>
    <mergeCell ref="V25:V54"/>
    <mergeCell ref="AC25:AC30"/>
    <mergeCell ref="AD25:AD54"/>
    <mergeCell ref="AC36:AC38"/>
    <mergeCell ref="AC39:AC40"/>
    <mergeCell ref="AC41:AC43"/>
    <mergeCell ref="AC49:AC50"/>
    <mergeCell ref="AC53:AC54"/>
    <mergeCell ref="AD115:AD148"/>
    <mergeCell ref="F84:F114"/>
    <mergeCell ref="E84:E114"/>
    <mergeCell ref="D84:D114"/>
    <mergeCell ref="C84:C114"/>
    <mergeCell ref="D115:D148"/>
    <mergeCell ref="C115:C148"/>
    <mergeCell ref="V84:V113"/>
    <mergeCell ref="AC84:AC89"/>
    <mergeCell ref="AD84:AD113"/>
    <mergeCell ref="AC95:AC97"/>
    <mergeCell ref="AC98:AC99"/>
    <mergeCell ref="AC100:AC102"/>
    <mergeCell ref="AC108:AC109"/>
    <mergeCell ref="AC112:AC113"/>
    <mergeCell ref="AA147:AA148"/>
    <mergeCell ref="AC147:AC148"/>
    <mergeCell ref="F115:F148"/>
    <mergeCell ref="E115:E148"/>
    <mergeCell ref="V115:V148"/>
    <mergeCell ref="AC115:AC120"/>
    <mergeCell ref="AC126:AC128"/>
    <mergeCell ref="AC129:AC130"/>
    <mergeCell ref="AC131:AC133"/>
    <mergeCell ref="AC139:AC140"/>
    <mergeCell ref="AA143:AA144"/>
    <mergeCell ref="AC143:AC144"/>
    <mergeCell ref="C179:C209"/>
    <mergeCell ref="AC149:AC154"/>
    <mergeCell ref="AD149:AD178"/>
    <mergeCell ref="AC160:AC162"/>
    <mergeCell ref="AC163:AC164"/>
    <mergeCell ref="AC165:AC167"/>
    <mergeCell ref="AC173:AC174"/>
    <mergeCell ref="AC177:AC178"/>
    <mergeCell ref="C149:C178"/>
    <mergeCell ref="D149:D178"/>
    <mergeCell ref="E149:E178"/>
    <mergeCell ref="F149:F178"/>
    <mergeCell ref="V149:V178"/>
    <mergeCell ref="F210:F239"/>
    <mergeCell ref="V210:V239"/>
    <mergeCell ref="V179:V209"/>
    <mergeCell ref="F179:F209"/>
    <mergeCell ref="E179:E209"/>
    <mergeCell ref="D179:D209"/>
    <mergeCell ref="AC179:AC184"/>
    <mergeCell ref="AD179:AD208"/>
    <mergeCell ref="AC190:AC192"/>
    <mergeCell ref="AC193:AC194"/>
    <mergeCell ref="AC195:AC197"/>
    <mergeCell ref="AC203:AC204"/>
    <mergeCell ref="AC207:AC208"/>
    <mergeCell ref="A11:A269"/>
    <mergeCell ref="B11:B269"/>
    <mergeCell ref="AC240:AC245"/>
    <mergeCell ref="AD240:AD269"/>
    <mergeCell ref="AC251:AC253"/>
    <mergeCell ref="AC254:AC255"/>
    <mergeCell ref="AC256:AC258"/>
    <mergeCell ref="AC264:AC265"/>
    <mergeCell ref="AC268:AC269"/>
    <mergeCell ref="C240:C269"/>
    <mergeCell ref="D240:D269"/>
    <mergeCell ref="E240:E269"/>
    <mergeCell ref="F240:F269"/>
    <mergeCell ref="V240:V269"/>
    <mergeCell ref="AC210:AC215"/>
    <mergeCell ref="AD210:AD239"/>
    <mergeCell ref="AC221:AC223"/>
    <mergeCell ref="AC224:AC225"/>
    <mergeCell ref="AC226:AC228"/>
    <mergeCell ref="AC234:AC235"/>
    <mergeCell ref="AC238:AC239"/>
    <mergeCell ref="C210:C239"/>
    <mergeCell ref="D210:D239"/>
    <mergeCell ref="E210:E239"/>
  </mergeCells>
  <conditionalFormatting sqref="P55:P83">
    <cfRule type="cellIs" priority="493" stopIfTrue="1" operator="equal">
      <formula>"10, 25, 50, 100"</formula>
    </cfRule>
  </conditionalFormatting>
  <conditionalFormatting sqref="U1:U10 U271:U278 U294:U1048576">
    <cfRule type="containsText" dxfId="127" priority="490" operator="containsText" text="No Aceptable o Aceptable con Control Especifico">
      <formula>NOT(ISERROR(SEARCH("No Aceptable o Aceptable con Control Especifico",U1)))</formula>
    </cfRule>
    <cfRule type="containsText" dxfId="126" priority="491" operator="containsText" text="No Aceptable">
      <formula>NOT(ISERROR(SEARCH("No Aceptable",U1)))</formula>
    </cfRule>
    <cfRule type="containsText" dxfId="125" priority="492" operator="containsText" text="No Aceptable o Aceptable con Control Especifico">
      <formula>NOT(ISERROR(SEARCH("No Aceptable o Aceptable con Control Especifico",U1)))</formula>
    </cfRule>
  </conditionalFormatting>
  <conditionalFormatting sqref="T1:T10 T271:T278 T294:T1048576">
    <cfRule type="cellIs" dxfId="124" priority="489" operator="equal">
      <formula>"II"</formula>
    </cfRule>
  </conditionalFormatting>
  <conditionalFormatting sqref="T55:T83">
    <cfRule type="cellIs" dxfId="123" priority="485" stopIfTrue="1" operator="equal">
      <formula>"IV"</formula>
    </cfRule>
    <cfRule type="cellIs" dxfId="122" priority="486" stopIfTrue="1" operator="equal">
      <formula>"III"</formula>
    </cfRule>
    <cfRule type="cellIs" dxfId="121" priority="487" stopIfTrue="1" operator="equal">
      <formula>"II"</formula>
    </cfRule>
    <cfRule type="cellIs" dxfId="120" priority="488" stopIfTrue="1" operator="equal">
      <formula>"I"</formula>
    </cfRule>
  </conditionalFormatting>
  <conditionalFormatting sqref="U55:U83">
    <cfRule type="cellIs" dxfId="119" priority="483" stopIfTrue="1" operator="equal">
      <formula>"No Aceptable"</formula>
    </cfRule>
    <cfRule type="cellIs" dxfId="118" priority="484" stopIfTrue="1" operator="equal">
      <formula>"Aceptable"</formula>
    </cfRule>
  </conditionalFormatting>
  <conditionalFormatting sqref="U55:U83">
    <cfRule type="cellIs" dxfId="117" priority="482" stopIfTrue="1" operator="equal">
      <formula>"No Aceptable o Aceptable Con Control Especifico"</formula>
    </cfRule>
  </conditionalFormatting>
  <conditionalFormatting sqref="U55:U83">
    <cfRule type="containsText" dxfId="116" priority="481" stopIfTrue="1" operator="containsText" text="Mejorable">
      <formula>NOT(ISERROR(SEARCH("Mejorable",U55)))</formula>
    </cfRule>
  </conditionalFormatting>
  <conditionalFormatting sqref="P11:P21 P23:P24">
    <cfRule type="cellIs" priority="462" stopIfTrue="1" operator="equal">
      <formula>"10, 25, 50, 100"</formula>
    </cfRule>
  </conditionalFormatting>
  <conditionalFormatting sqref="T11:T21 T23:T24">
    <cfRule type="cellIs" dxfId="115" priority="458" stopIfTrue="1" operator="equal">
      <formula>"IV"</formula>
    </cfRule>
    <cfRule type="cellIs" dxfId="114" priority="459" stopIfTrue="1" operator="equal">
      <formula>"III"</formula>
    </cfRule>
    <cfRule type="cellIs" dxfId="113" priority="460" stopIfTrue="1" operator="equal">
      <formula>"II"</formula>
    </cfRule>
    <cfRule type="cellIs" dxfId="112" priority="461" stopIfTrue="1" operator="equal">
      <formula>"I"</formula>
    </cfRule>
  </conditionalFormatting>
  <conditionalFormatting sqref="U11:U21 U23:U24">
    <cfRule type="cellIs" dxfId="111" priority="456" stopIfTrue="1" operator="equal">
      <formula>"No Aceptable"</formula>
    </cfRule>
    <cfRule type="cellIs" dxfId="110" priority="457" stopIfTrue="1" operator="equal">
      <formula>"Aceptable"</formula>
    </cfRule>
  </conditionalFormatting>
  <conditionalFormatting sqref="U11:U21 U23:U24">
    <cfRule type="cellIs" dxfId="109" priority="455" stopIfTrue="1" operator="equal">
      <formula>"No Aceptable o Aceptable Con Control Especifico"</formula>
    </cfRule>
  </conditionalFormatting>
  <conditionalFormatting sqref="U11:U21 U23:U24">
    <cfRule type="containsText" dxfId="108" priority="454" stopIfTrue="1" operator="containsText" text="Mejorable">
      <formula>NOT(ISERROR(SEARCH("Mejorable",U11)))</formula>
    </cfRule>
  </conditionalFormatting>
  <conditionalFormatting sqref="P22">
    <cfRule type="cellIs" priority="435" stopIfTrue="1" operator="equal">
      <formula>"10, 25, 50, 100"</formula>
    </cfRule>
  </conditionalFormatting>
  <conditionalFormatting sqref="T22">
    <cfRule type="cellIs" dxfId="107" priority="431" stopIfTrue="1" operator="equal">
      <formula>"IV"</formula>
    </cfRule>
    <cfRule type="cellIs" dxfId="106" priority="432" stopIfTrue="1" operator="equal">
      <formula>"III"</formula>
    </cfRule>
    <cfRule type="cellIs" dxfId="105" priority="433" stopIfTrue="1" operator="equal">
      <formula>"II"</formula>
    </cfRule>
    <cfRule type="cellIs" dxfId="104" priority="434" stopIfTrue="1" operator="equal">
      <formula>"I"</formula>
    </cfRule>
  </conditionalFormatting>
  <conditionalFormatting sqref="U22">
    <cfRule type="cellIs" dxfId="103" priority="429" stopIfTrue="1" operator="equal">
      <formula>"No Aceptable"</formula>
    </cfRule>
    <cfRule type="cellIs" dxfId="102" priority="430" stopIfTrue="1" operator="equal">
      <formula>"Aceptable"</formula>
    </cfRule>
  </conditionalFormatting>
  <conditionalFormatting sqref="U22">
    <cfRule type="cellIs" dxfId="101" priority="428" stopIfTrue="1" operator="equal">
      <formula>"No Aceptable o Aceptable Con Control Especifico"</formula>
    </cfRule>
  </conditionalFormatting>
  <conditionalFormatting sqref="U22">
    <cfRule type="containsText" dxfId="100" priority="427" stopIfTrue="1" operator="containsText" text="Mejorable">
      <formula>NOT(ISERROR(SEARCH("Mejorable",U22)))</formula>
    </cfRule>
  </conditionalFormatting>
  <conditionalFormatting sqref="U289:U293">
    <cfRule type="containsText" dxfId="99" priority="424" operator="containsText" text="No Aceptable o Aceptable con Control Especifico">
      <formula>NOT(ISERROR(SEARCH("No Aceptable o Aceptable con Control Especifico",U289)))</formula>
    </cfRule>
    <cfRule type="containsText" dxfId="98" priority="425" operator="containsText" text="No Aceptable">
      <formula>NOT(ISERROR(SEARCH("No Aceptable",U289)))</formula>
    </cfRule>
    <cfRule type="containsText" dxfId="97" priority="426" operator="containsText" text="No Aceptable o Aceptable con Control Especifico">
      <formula>NOT(ISERROR(SEARCH("No Aceptable o Aceptable con Control Especifico",U289)))</formula>
    </cfRule>
  </conditionalFormatting>
  <conditionalFormatting sqref="T289:T293">
    <cfRule type="cellIs" dxfId="96" priority="423" operator="equal">
      <formula>"II"</formula>
    </cfRule>
  </conditionalFormatting>
  <conditionalFormatting sqref="U284:U288">
    <cfRule type="containsText" dxfId="95" priority="420" operator="containsText" text="No Aceptable o Aceptable con Control Especifico">
      <formula>NOT(ISERROR(SEARCH("No Aceptable o Aceptable con Control Especifico",U284)))</formula>
    </cfRule>
    <cfRule type="containsText" dxfId="94" priority="421" operator="containsText" text="No Aceptable">
      <formula>NOT(ISERROR(SEARCH("No Aceptable",U284)))</formula>
    </cfRule>
    <cfRule type="containsText" dxfId="93" priority="422" operator="containsText" text="No Aceptable o Aceptable con Control Especifico">
      <formula>NOT(ISERROR(SEARCH("No Aceptable o Aceptable con Control Especifico",U284)))</formula>
    </cfRule>
  </conditionalFormatting>
  <conditionalFormatting sqref="T284:T288">
    <cfRule type="cellIs" dxfId="92" priority="419" operator="equal">
      <formula>"II"</formula>
    </cfRule>
  </conditionalFormatting>
  <conditionalFormatting sqref="U279:U283">
    <cfRule type="containsText" dxfId="91" priority="416" operator="containsText" text="No Aceptable o Aceptable con Control Especifico">
      <formula>NOT(ISERROR(SEARCH("No Aceptable o Aceptable con Control Especifico",U279)))</formula>
    </cfRule>
    <cfRule type="containsText" dxfId="90" priority="417" operator="containsText" text="No Aceptable">
      <formula>NOT(ISERROR(SEARCH("No Aceptable",U279)))</formula>
    </cfRule>
    <cfRule type="containsText" dxfId="89" priority="418" operator="containsText" text="No Aceptable o Aceptable con Control Especifico">
      <formula>NOT(ISERROR(SEARCH("No Aceptable o Aceptable con Control Especifico",U279)))</formula>
    </cfRule>
  </conditionalFormatting>
  <conditionalFormatting sqref="T279:T283">
    <cfRule type="cellIs" dxfId="88" priority="415" operator="equal">
      <formula>"II"</formula>
    </cfRule>
  </conditionalFormatting>
  <conditionalFormatting sqref="P25:P54">
    <cfRule type="cellIs" priority="414" stopIfTrue="1" operator="equal">
      <formula>"10, 25, 50, 100"</formula>
    </cfRule>
  </conditionalFormatting>
  <conditionalFormatting sqref="T25:T54">
    <cfRule type="cellIs" dxfId="87" priority="410" stopIfTrue="1" operator="equal">
      <formula>"IV"</formula>
    </cfRule>
    <cfRule type="cellIs" dxfId="86" priority="411" stopIfTrue="1" operator="equal">
      <formula>"III"</formula>
    </cfRule>
    <cfRule type="cellIs" dxfId="85" priority="412" stopIfTrue="1" operator="equal">
      <formula>"II"</formula>
    </cfRule>
    <cfRule type="cellIs" dxfId="84" priority="413" stopIfTrue="1" operator="equal">
      <formula>"I"</formula>
    </cfRule>
  </conditionalFormatting>
  <conditionalFormatting sqref="U25:U54">
    <cfRule type="cellIs" dxfId="83" priority="408" stopIfTrue="1" operator="equal">
      <formula>"No Aceptable"</formula>
    </cfRule>
    <cfRule type="cellIs" dxfId="82" priority="409" stopIfTrue="1" operator="equal">
      <formula>"Aceptable"</formula>
    </cfRule>
  </conditionalFormatting>
  <conditionalFormatting sqref="U25:U54">
    <cfRule type="cellIs" dxfId="81" priority="407" stopIfTrue="1" operator="equal">
      <formula>"No Aceptable o Aceptable Con Control Especifico"</formula>
    </cfRule>
  </conditionalFormatting>
  <conditionalFormatting sqref="U25:U54">
    <cfRule type="containsText" dxfId="80" priority="406" stopIfTrue="1" operator="containsText" text="Mejorable">
      <formula>NOT(ISERROR(SEARCH("Mejorable",U25)))</formula>
    </cfRule>
  </conditionalFormatting>
  <conditionalFormatting sqref="P84:P113">
    <cfRule type="cellIs" priority="306" stopIfTrue="1" operator="equal">
      <formula>"10, 25, 50, 100"</formula>
    </cfRule>
  </conditionalFormatting>
  <conditionalFormatting sqref="T84:T113">
    <cfRule type="cellIs" dxfId="79" priority="302" stopIfTrue="1" operator="equal">
      <formula>"IV"</formula>
    </cfRule>
    <cfRule type="cellIs" dxfId="78" priority="303" stopIfTrue="1" operator="equal">
      <formula>"III"</formula>
    </cfRule>
    <cfRule type="cellIs" dxfId="77" priority="304" stopIfTrue="1" operator="equal">
      <formula>"II"</formula>
    </cfRule>
    <cfRule type="cellIs" dxfId="76" priority="305" stopIfTrue="1" operator="equal">
      <formula>"I"</formula>
    </cfRule>
  </conditionalFormatting>
  <conditionalFormatting sqref="U84:U113">
    <cfRule type="cellIs" dxfId="75" priority="300" stopIfTrue="1" operator="equal">
      <formula>"No Aceptable"</formula>
    </cfRule>
    <cfRule type="cellIs" dxfId="74" priority="301" stopIfTrue="1" operator="equal">
      <formula>"Aceptable"</formula>
    </cfRule>
  </conditionalFormatting>
  <conditionalFormatting sqref="U84:U113">
    <cfRule type="cellIs" dxfId="73" priority="299" stopIfTrue="1" operator="equal">
      <formula>"No Aceptable o Aceptable Con Control Especifico"</formula>
    </cfRule>
  </conditionalFormatting>
  <conditionalFormatting sqref="U84:U113">
    <cfRule type="containsText" dxfId="72" priority="298" stopIfTrue="1" operator="containsText" text="Mejorable">
      <formula>NOT(ISERROR(SEARCH("Mejorable",U84)))</formula>
    </cfRule>
  </conditionalFormatting>
  <conditionalFormatting sqref="P115:P144">
    <cfRule type="cellIs" priority="252" stopIfTrue="1" operator="equal">
      <formula>"10, 25, 50, 100"</formula>
    </cfRule>
  </conditionalFormatting>
  <conditionalFormatting sqref="T115:T144">
    <cfRule type="cellIs" dxfId="71" priority="248" stopIfTrue="1" operator="equal">
      <formula>"IV"</formula>
    </cfRule>
    <cfRule type="cellIs" dxfId="70" priority="249" stopIfTrue="1" operator="equal">
      <formula>"III"</formula>
    </cfRule>
    <cfRule type="cellIs" dxfId="69" priority="250" stopIfTrue="1" operator="equal">
      <formula>"II"</formula>
    </cfRule>
    <cfRule type="cellIs" dxfId="68" priority="251" stopIfTrue="1" operator="equal">
      <formula>"I"</formula>
    </cfRule>
  </conditionalFormatting>
  <conditionalFormatting sqref="U115:U144">
    <cfRule type="cellIs" dxfId="67" priority="246" stopIfTrue="1" operator="equal">
      <formula>"No Aceptable"</formula>
    </cfRule>
    <cfRule type="cellIs" dxfId="66" priority="247" stopIfTrue="1" operator="equal">
      <formula>"Aceptable"</formula>
    </cfRule>
  </conditionalFormatting>
  <conditionalFormatting sqref="U115:U144">
    <cfRule type="cellIs" dxfId="65" priority="245" stopIfTrue="1" operator="equal">
      <formula>"No Aceptable o Aceptable Con Control Especifico"</formula>
    </cfRule>
  </conditionalFormatting>
  <conditionalFormatting sqref="U115:U144">
    <cfRule type="containsText" dxfId="64" priority="244" stopIfTrue="1" operator="containsText" text="Mejorable">
      <formula>NOT(ISERROR(SEARCH("Mejorable",U115)))</formula>
    </cfRule>
  </conditionalFormatting>
  <conditionalFormatting sqref="P149:P178">
    <cfRule type="cellIs" priority="234" stopIfTrue="1" operator="equal">
      <formula>"10, 25, 50, 100"</formula>
    </cfRule>
  </conditionalFormatting>
  <conditionalFormatting sqref="T149:T178">
    <cfRule type="cellIs" dxfId="63" priority="230" stopIfTrue="1" operator="equal">
      <formula>"IV"</formula>
    </cfRule>
    <cfRule type="cellIs" dxfId="62" priority="231" stopIfTrue="1" operator="equal">
      <formula>"III"</formula>
    </cfRule>
    <cfRule type="cellIs" dxfId="61" priority="232" stopIfTrue="1" operator="equal">
      <formula>"II"</formula>
    </cfRule>
    <cfRule type="cellIs" dxfId="60" priority="233" stopIfTrue="1" operator="equal">
      <formula>"I"</formula>
    </cfRule>
  </conditionalFormatting>
  <conditionalFormatting sqref="U149:U178">
    <cfRule type="cellIs" dxfId="59" priority="228" stopIfTrue="1" operator="equal">
      <formula>"No Aceptable"</formula>
    </cfRule>
    <cfRule type="cellIs" dxfId="58" priority="229" stopIfTrue="1" operator="equal">
      <formula>"Aceptable"</formula>
    </cfRule>
  </conditionalFormatting>
  <conditionalFormatting sqref="U149:U178">
    <cfRule type="cellIs" dxfId="57" priority="227" stopIfTrue="1" operator="equal">
      <formula>"No Aceptable o Aceptable Con Control Especifico"</formula>
    </cfRule>
  </conditionalFormatting>
  <conditionalFormatting sqref="U149:U178">
    <cfRule type="containsText" dxfId="56" priority="226" stopIfTrue="1" operator="containsText" text="Mejorable">
      <formula>NOT(ISERROR(SEARCH("Mejorable",U149)))</formula>
    </cfRule>
  </conditionalFormatting>
  <conditionalFormatting sqref="P114">
    <cfRule type="cellIs" priority="279" stopIfTrue="1" operator="equal">
      <formula>"10, 25, 50, 100"</formula>
    </cfRule>
  </conditionalFormatting>
  <conditionalFormatting sqref="T114">
    <cfRule type="cellIs" dxfId="55" priority="275" stopIfTrue="1" operator="equal">
      <formula>"IV"</formula>
    </cfRule>
    <cfRule type="cellIs" dxfId="54" priority="276" stopIfTrue="1" operator="equal">
      <formula>"III"</formula>
    </cfRule>
    <cfRule type="cellIs" dxfId="53" priority="277" stopIfTrue="1" operator="equal">
      <formula>"II"</formula>
    </cfRule>
    <cfRule type="cellIs" dxfId="52" priority="278" stopIfTrue="1" operator="equal">
      <formula>"I"</formula>
    </cfRule>
  </conditionalFormatting>
  <conditionalFormatting sqref="U114">
    <cfRule type="cellIs" dxfId="51" priority="273" stopIfTrue="1" operator="equal">
      <formula>"No Aceptable"</formula>
    </cfRule>
    <cfRule type="cellIs" dxfId="50" priority="274" stopIfTrue="1" operator="equal">
      <formula>"Aceptable"</formula>
    </cfRule>
  </conditionalFormatting>
  <conditionalFormatting sqref="U114">
    <cfRule type="cellIs" dxfId="49" priority="272" stopIfTrue="1" operator="equal">
      <formula>"No Aceptable o Aceptable Con Control Especifico"</formula>
    </cfRule>
  </conditionalFormatting>
  <conditionalFormatting sqref="U114">
    <cfRule type="containsText" dxfId="48" priority="271" stopIfTrue="1" operator="containsText" text="Mejorable">
      <formula>NOT(ISERROR(SEARCH("Mejorable",U114)))</formula>
    </cfRule>
  </conditionalFormatting>
  <conditionalFormatting sqref="P145:P148">
    <cfRule type="cellIs" priority="243" stopIfTrue="1" operator="equal">
      <formula>"10, 25, 50, 100"</formula>
    </cfRule>
  </conditionalFormatting>
  <conditionalFormatting sqref="T145:T148">
    <cfRule type="cellIs" dxfId="47" priority="239" stopIfTrue="1" operator="equal">
      <formula>"IV"</formula>
    </cfRule>
    <cfRule type="cellIs" dxfId="46" priority="240" stopIfTrue="1" operator="equal">
      <formula>"III"</formula>
    </cfRule>
    <cfRule type="cellIs" dxfId="45" priority="241" stopIfTrue="1" operator="equal">
      <formula>"II"</formula>
    </cfRule>
    <cfRule type="cellIs" dxfId="44" priority="242" stopIfTrue="1" operator="equal">
      <formula>"I"</formula>
    </cfRule>
  </conditionalFormatting>
  <conditionalFormatting sqref="U145:U148">
    <cfRule type="cellIs" dxfId="43" priority="237" stopIfTrue="1" operator="equal">
      <formula>"No Aceptable"</formula>
    </cfRule>
    <cfRule type="cellIs" dxfId="42" priority="238" stopIfTrue="1" operator="equal">
      <formula>"Aceptable"</formula>
    </cfRule>
  </conditionalFormatting>
  <conditionalFormatting sqref="U145:U148">
    <cfRule type="cellIs" dxfId="41" priority="236" stopIfTrue="1" operator="equal">
      <formula>"No Aceptable o Aceptable Con Control Especifico"</formula>
    </cfRule>
  </conditionalFormatting>
  <conditionalFormatting sqref="U145:U148">
    <cfRule type="containsText" dxfId="40" priority="235" stopIfTrue="1" operator="containsText" text="Mejorable">
      <formula>NOT(ISERROR(SEARCH("Mejorable",U145)))</formula>
    </cfRule>
  </conditionalFormatting>
  <conditionalFormatting sqref="P179:P208">
    <cfRule type="cellIs" priority="162" stopIfTrue="1" operator="equal">
      <formula>"10, 25, 50, 100"</formula>
    </cfRule>
  </conditionalFormatting>
  <conditionalFormatting sqref="T179:T208">
    <cfRule type="cellIs" dxfId="39" priority="158" stopIfTrue="1" operator="equal">
      <formula>"IV"</formula>
    </cfRule>
    <cfRule type="cellIs" dxfId="38" priority="159" stopIfTrue="1" operator="equal">
      <formula>"III"</formula>
    </cfRule>
    <cfRule type="cellIs" dxfId="37" priority="160" stopIfTrue="1" operator="equal">
      <formula>"II"</formula>
    </cfRule>
    <cfRule type="cellIs" dxfId="36" priority="161" stopIfTrue="1" operator="equal">
      <formula>"I"</formula>
    </cfRule>
  </conditionalFormatting>
  <conditionalFormatting sqref="U179:U208">
    <cfRule type="cellIs" dxfId="35" priority="156" stopIfTrue="1" operator="equal">
      <formula>"No Aceptable"</formula>
    </cfRule>
    <cfRule type="cellIs" dxfId="34" priority="157" stopIfTrue="1" operator="equal">
      <formula>"Aceptable"</formula>
    </cfRule>
  </conditionalFormatting>
  <conditionalFormatting sqref="U179:U208">
    <cfRule type="cellIs" dxfId="33" priority="155" stopIfTrue="1" operator="equal">
      <formula>"No Aceptable o Aceptable Con Control Especifico"</formula>
    </cfRule>
  </conditionalFormatting>
  <conditionalFormatting sqref="U179:U208">
    <cfRule type="containsText" dxfId="32" priority="154" stopIfTrue="1" operator="containsText" text="Mejorable">
      <formula>NOT(ISERROR(SEARCH("Mejorable",U179)))</formula>
    </cfRule>
  </conditionalFormatting>
  <conditionalFormatting sqref="P209">
    <cfRule type="cellIs" priority="135" stopIfTrue="1" operator="equal">
      <formula>"10, 25, 50, 100"</formula>
    </cfRule>
  </conditionalFormatting>
  <conditionalFormatting sqref="T209">
    <cfRule type="cellIs" dxfId="31" priority="131" stopIfTrue="1" operator="equal">
      <formula>"IV"</formula>
    </cfRule>
    <cfRule type="cellIs" dxfId="30" priority="132" stopIfTrue="1" operator="equal">
      <formula>"III"</formula>
    </cfRule>
    <cfRule type="cellIs" dxfId="29" priority="133" stopIfTrue="1" operator="equal">
      <formula>"II"</formula>
    </cfRule>
    <cfRule type="cellIs" dxfId="28" priority="134" stopIfTrue="1" operator="equal">
      <formula>"I"</formula>
    </cfRule>
  </conditionalFormatting>
  <conditionalFormatting sqref="U209">
    <cfRule type="cellIs" dxfId="27" priority="129" stopIfTrue="1" operator="equal">
      <formula>"No Aceptable"</formula>
    </cfRule>
    <cfRule type="cellIs" dxfId="26" priority="130" stopIfTrue="1" operator="equal">
      <formula>"Aceptable"</formula>
    </cfRule>
  </conditionalFormatting>
  <conditionalFormatting sqref="U209">
    <cfRule type="cellIs" dxfId="25" priority="128" stopIfTrue="1" operator="equal">
      <formula>"No Aceptable o Aceptable Con Control Especifico"</formula>
    </cfRule>
  </conditionalFormatting>
  <conditionalFormatting sqref="U209">
    <cfRule type="containsText" dxfId="24" priority="127" stopIfTrue="1" operator="containsText" text="Mejorable">
      <formula>NOT(ISERROR(SEARCH("Mejorable",U209)))</formula>
    </cfRule>
  </conditionalFormatting>
  <conditionalFormatting sqref="P270">
    <cfRule type="cellIs" priority="117" stopIfTrue="1" operator="equal">
      <formula>"10, 25, 50, 100"</formula>
    </cfRule>
  </conditionalFormatting>
  <conditionalFormatting sqref="T270">
    <cfRule type="cellIs" dxfId="23" priority="113" stopIfTrue="1" operator="equal">
      <formula>"IV"</formula>
    </cfRule>
    <cfRule type="cellIs" dxfId="22" priority="114" stopIfTrue="1" operator="equal">
      <formula>"III"</formula>
    </cfRule>
    <cfRule type="cellIs" dxfId="21" priority="115" stopIfTrue="1" operator="equal">
      <formula>"II"</formula>
    </cfRule>
    <cfRule type="cellIs" dxfId="20" priority="116" stopIfTrue="1" operator="equal">
      <formula>"I"</formula>
    </cfRule>
  </conditionalFormatting>
  <conditionalFormatting sqref="U270">
    <cfRule type="cellIs" dxfId="19" priority="111" stopIfTrue="1" operator="equal">
      <formula>"No Aceptable"</formula>
    </cfRule>
    <cfRule type="cellIs" dxfId="18" priority="112" stopIfTrue="1" operator="equal">
      <formula>"Aceptable"</formula>
    </cfRule>
  </conditionalFormatting>
  <conditionalFormatting sqref="U270">
    <cfRule type="cellIs" dxfId="17" priority="110" stopIfTrue="1" operator="equal">
      <formula>"No Aceptable o Aceptable Con Control Especifico"</formula>
    </cfRule>
  </conditionalFormatting>
  <conditionalFormatting sqref="U270">
    <cfRule type="containsText" dxfId="16" priority="109" stopIfTrue="1" operator="containsText" text="Mejorable">
      <formula>NOT(ISERROR(SEARCH("Mejorable",U270)))</formula>
    </cfRule>
  </conditionalFormatting>
  <conditionalFormatting sqref="P210:P239">
    <cfRule type="cellIs" priority="36" stopIfTrue="1" operator="equal">
      <formula>"10, 25, 50, 100"</formula>
    </cfRule>
  </conditionalFormatting>
  <conditionalFormatting sqref="T210:T239">
    <cfRule type="cellIs" dxfId="15" priority="32" stopIfTrue="1" operator="equal">
      <formula>"IV"</formula>
    </cfRule>
    <cfRule type="cellIs" dxfId="14" priority="33" stopIfTrue="1" operator="equal">
      <formula>"III"</formula>
    </cfRule>
    <cfRule type="cellIs" dxfId="13" priority="34" stopIfTrue="1" operator="equal">
      <formula>"II"</formula>
    </cfRule>
    <cfRule type="cellIs" dxfId="12" priority="35" stopIfTrue="1" operator="equal">
      <formula>"I"</formula>
    </cfRule>
  </conditionalFormatting>
  <conditionalFormatting sqref="U210:U239">
    <cfRule type="cellIs" dxfId="11" priority="30" stopIfTrue="1" operator="equal">
      <formula>"No Aceptable"</formula>
    </cfRule>
    <cfRule type="cellIs" dxfId="10" priority="31" stopIfTrue="1" operator="equal">
      <formula>"Aceptable"</formula>
    </cfRule>
  </conditionalFormatting>
  <conditionalFormatting sqref="U210:U239">
    <cfRule type="cellIs" dxfId="9" priority="29" stopIfTrue="1" operator="equal">
      <formula>"No Aceptable o Aceptable Con Control Especifico"</formula>
    </cfRule>
  </conditionalFormatting>
  <conditionalFormatting sqref="U210:U239">
    <cfRule type="containsText" dxfId="8" priority="28" stopIfTrue="1" operator="containsText" text="Mejorable">
      <formula>NOT(ISERROR(SEARCH("Mejorable",U210)))</formula>
    </cfRule>
  </conditionalFormatting>
  <conditionalFormatting sqref="P240:P269">
    <cfRule type="cellIs" priority="9" stopIfTrue="1" operator="equal">
      <formula>"10, 25, 50, 100"</formula>
    </cfRule>
  </conditionalFormatting>
  <conditionalFormatting sqref="T240:T269">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240:U269">
    <cfRule type="cellIs" dxfId="3" priority="3" stopIfTrue="1" operator="equal">
      <formula>"No Aceptable"</formula>
    </cfRule>
    <cfRule type="cellIs" dxfId="2" priority="4" stopIfTrue="1" operator="equal">
      <formula>"Aceptable"</formula>
    </cfRule>
  </conditionalFormatting>
  <conditionalFormatting sqref="U240:U269">
    <cfRule type="cellIs" dxfId="1" priority="2" stopIfTrue="1" operator="equal">
      <formula>"No Aceptable o Aceptable Con Control Especifico"</formula>
    </cfRule>
  </conditionalFormatting>
  <conditionalFormatting sqref="U240:U269">
    <cfRule type="containsText" dxfId="0" priority="1" stopIfTrue="1" operator="containsText" text="Mejorable">
      <formula>NOT(ISERROR(SEARCH("Mejorable",U240)))</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70">
      <formula1>10</formula1>
      <formula2>100</formula2>
    </dataValidation>
    <dataValidation type="whole" allowBlank="1" showInputMessage="1" showErrorMessage="1" prompt="1 Esporadica (EE)_x000a_2 Ocasional (EO)_x000a_3 Frecuente (EF)_x000a_4 continua (EC)" sqref="O11:O270">
      <formula1>1</formula1>
      <formula2>4</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FUNCIONES!$A$2:$A$82</xm:f>
          </x14:formula1>
          <xm:sqref>E270</xm:sqref>
        </x14:dataValidation>
        <x14:dataValidation type="list" allowBlank="1" showInputMessage="1" showErrorMessage="1">
          <x14:formula1>
            <xm:f>PELIGROS!$A$2:$A$445</xm:f>
          </x14:formula1>
          <xm:sqref>H114 H145:H148 H209 H270:I270 H22</xm:sqref>
        </x14:dataValidation>
        <x14:dataValidation type="list" allowBlank="1" showInputMessage="1" showErrorMessage="1">
          <x14:formula1>
            <xm:f>[4]Hoja1!#REF!</xm:f>
          </x14:formula1>
          <xm:sqref>H11:H21 H23:H24</xm:sqref>
        </x14:dataValidation>
        <x14:dataValidation type="list" allowBlank="1" showInputMessage="1" showErrorMessage="1">
          <x14:formula1>
            <xm:f>[4]Hoja2!#REF!</xm:f>
          </x14:formula1>
          <xm:sqref>E11</xm:sqref>
        </x14:dataValidation>
        <x14:dataValidation type="list" allowBlank="1" showInputMessage="1" showErrorMessage="1">
          <x14:formula1>
            <xm:f>[3]Hoja2!#REF!</xm:f>
          </x14:formula1>
          <xm:sqref>E25 E55 E84 E149 E179 E210</xm:sqref>
        </x14:dataValidation>
        <x14:dataValidation type="list" allowBlank="1" showInputMessage="1" showErrorMessage="1">
          <x14:formula1>
            <xm:f>[3]Hoja1!#REF!</xm:f>
          </x14:formula1>
          <xm:sqref>H115:H144 H149:H208 H210:H269 H25:H113</xm:sqref>
        </x14:dataValidation>
        <x14:dataValidation type="list" allowBlank="1" showInputMessage="1" showErrorMessage="1">
          <x14:formula1>
            <xm:f>#REF!</xm:f>
          </x14:formula1>
          <xm:sqref>E115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29" zoomScale="80" zoomScaleNormal="80" workbookViewId="0">
      <selection activeCell="C421" sqref="C421"/>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32" t="s">
        <v>92</v>
      </c>
      <c r="B1" s="32" t="s">
        <v>93</v>
      </c>
      <c r="C1" s="32" t="s">
        <v>2</v>
      </c>
      <c r="D1" s="32" t="s">
        <v>94</v>
      </c>
      <c r="E1" s="32" t="s">
        <v>95</v>
      </c>
      <c r="F1" s="32" t="s">
        <v>96</v>
      </c>
      <c r="G1" s="32" t="s">
        <v>97</v>
      </c>
    </row>
    <row r="2" spans="1:7" s="31" customFormat="1" ht="47.25" customHeight="1">
      <c r="A2" s="34" t="s">
        <v>98</v>
      </c>
      <c r="B2" s="34" t="s">
        <v>99</v>
      </c>
      <c r="C2" s="34" t="s">
        <v>100</v>
      </c>
      <c r="D2" s="34" t="s">
        <v>32</v>
      </c>
      <c r="E2" s="34" t="s">
        <v>32</v>
      </c>
      <c r="F2" s="34" t="s">
        <v>101</v>
      </c>
      <c r="G2" s="34" t="s">
        <v>102</v>
      </c>
    </row>
    <row r="3" spans="1:7" s="31" customFormat="1" ht="45">
      <c r="A3" s="34" t="s">
        <v>79</v>
      </c>
      <c r="B3" s="34" t="s">
        <v>103</v>
      </c>
      <c r="C3" s="34" t="s">
        <v>104</v>
      </c>
      <c r="D3" s="34" t="s">
        <v>32</v>
      </c>
      <c r="E3" s="34" t="s">
        <v>32</v>
      </c>
      <c r="F3" s="34" t="s">
        <v>101</v>
      </c>
      <c r="G3" s="34" t="s">
        <v>102</v>
      </c>
    </row>
    <row r="4" spans="1:7" s="31" customFormat="1" ht="45">
      <c r="A4" s="34" t="s">
        <v>105</v>
      </c>
      <c r="B4" s="34" t="s">
        <v>105</v>
      </c>
      <c r="C4" s="34" t="s">
        <v>106</v>
      </c>
      <c r="D4" s="34" t="s">
        <v>32</v>
      </c>
      <c r="E4" s="34" t="s">
        <v>32</v>
      </c>
      <c r="F4" s="34" t="s">
        <v>107</v>
      </c>
      <c r="G4" s="34" t="s">
        <v>102</v>
      </c>
    </row>
    <row r="5" spans="1:7" s="31" customFormat="1" ht="75">
      <c r="A5" s="34" t="s">
        <v>108</v>
      </c>
      <c r="B5" s="34" t="s">
        <v>109</v>
      </c>
      <c r="C5" s="34" t="s">
        <v>110</v>
      </c>
      <c r="D5" s="34" t="s">
        <v>43</v>
      </c>
      <c r="E5" s="34" t="s">
        <v>111</v>
      </c>
      <c r="F5" s="34" t="s">
        <v>112</v>
      </c>
      <c r="G5" s="34" t="s">
        <v>102</v>
      </c>
    </row>
    <row r="6" spans="1:7" s="31" customFormat="1" ht="30">
      <c r="A6" s="34" t="s">
        <v>113</v>
      </c>
      <c r="B6" s="34" t="s">
        <v>108</v>
      </c>
      <c r="C6" s="34" t="s">
        <v>114</v>
      </c>
      <c r="D6" s="34" t="s">
        <v>32</v>
      </c>
      <c r="E6" s="34" t="s">
        <v>115</v>
      </c>
      <c r="F6" s="34" t="s">
        <v>112</v>
      </c>
      <c r="G6" s="34" t="s">
        <v>116</v>
      </c>
    </row>
    <row r="7" spans="1:7" s="31" customFormat="1" ht="75">
      <c r="A7" s="34" t="s">
        <v>117</v>
      </c>
      <c r="B7" s="34" t="s">
        <v>117</v>
      </c>
      <c r="C7" s="34" t="s">
        <v>118</v>
      </c>
      <c r="D7" s="34" t="s">
        <v>43</v>
      </c>
      <c r="E7" s="34" t="s">
        <v>119</v>
      </c>
      <c r="F7" s="34" t="s">
        <v>118</v>
      </c>
      <c r="G7" s="34" t="s">
        <v>102</v>
      </c>
    </row>
    <row r="8" spans="1:7" s="31" customFormat="1" ht="75">
      <c r="A8" s="34" t="s">
        <v>120</v>
      </c>
      <c r="B8" s="34" t="s">
        <v>120</v>
      </c>
      <c r="C8" s="34" t="s">
        <v>121</v>
      </c>
      <c r="D8" s="34" t="s">
        <v>43</v>
      </c>
      <c r="E8" s="34" t="s">
        <v>111</v>
      </c>
      <c r="F8" s="34" t="s">
        <v>112</v>
      </c>
      <c r="G8" s="34" t="s">
        <v>102</v>
      </c>
    </row>
    <row r="9" spans="1:7" s="31" customFormat="1" ht="30">
      <c r="A9" s="34" t="s">
        <v>122</v>
      </c>
      <c r="B9" s="34" t="s">
        <v>120</v>
      </c>
      <c r="C9" s="34" t="s">
        <v>121</v>
      </c>
      <c r="D9" s="34" t="s">
        <v>32</v>
      </c>
      <c r="E9" s="34" t="s">
        <v>115</v>
      </c>
      <c r="F9" s="34" t="s">
        <v>112</v>
      </c>
      <c r="G9" s="34" t="s">
        <v>116</v>
      </c>
    </row>
    <row r="10" spans="1:7" s="31" customFormat="1">
      <c r="A10" s="34" t="s">
        <v>126</v>
      </c>
      <c r="B10" s="34" t="s">
        <v>126</v>
      </c>
      <c r="C10" s="34" t="s">
        <v>127</v>
      </c>
      <c r="D10" s="34" t="s">
        <v>128</v>
      </c>
      <c r="E10" s="34" t="s">
        <v>128</v>
      </c>
      <c r="F10" s="34" t="s">
        <v>128</v>
      </c>
      <c r="G10" s="34" t="s">
        <v>128</v>
      </c>
    </row>
    <row r="11" spans="1:7" s="31" customFormat="1" ht="75">
      <c r="A11" s="34" t="s">
        <v>151</v>
      </c>
      <c r="B11" s="34" t="s">
        <v>152</v>
      </c>
      <c r="C11" s="34" t="s">
        <v>153</v>
      </c>
      <c r="D11" s="34" t="s">
        <v>43</v>
      </c>
      <c r="E11" s="34" t="s">
        <v>32</v>
      </c>
      <c r="F11" s="34" t="s">
        <v>154</v>
      </c>
      <c r="G11" s="34" t="s">
        <v>32</v>
      </c>
    </row>
    <row r="12" spans="1:7" s="31" customFormat="1" ht="75">
      <c r="A12" s="34" t="s">
        <v>155</v>
      </c>
      <c r="B12" s="34" t="s">
        <v>156</v>
      </c>
      <c r="C12" s="34" t="s">
        <v>157</v>
      </c>
      <c r="D12" s="34" t="s">
        <v>43</v>
      </c>
      <c r="E12" s="34" t="s">
        <v>32</v>
      </c>
      <c r="F12" s="34" t="s">
        <v>154</v>
      </c>
      <c r="G12" s="34" t="s">
        <v>32</v>
      </c>
    </row>
    <row r="13" spans="1:7" s="31" customFormat="1" ht="30">
      <c r="A13" s="34" t="s">
        <v>158</v>
      </c>
      <c r="B13" s="34" t="s">
        <v>159</v>
      </c>
      <c r="C13" s="34" t="s">
        <v>160</v>
      </c>
      <c r="D13" s="34" t="s">
        <v>32</v>
      </c>
      <c r="E13" s="34" t="s">
        <v>32</v>
      </c>
      <c r="F13" s="34" t="s">
        <v>154</v>
      </c>
      <c r="G13" s="34" t="s">
        <v>32</v>
      </c>
    </row>
    <row r="14" spans="1:7" s="31" customFormat="1" ht="75">
      <c r="A14" s="34" t="s">
        <v>161</v>
      </c>
      <c r="B14" s="34" t="s">
        <v>162</v>
      </c>
      <c r="C14" s="34" t="s">
        <v>163</v>
      </c>
      <c r="D14" s="34" t="s">
        <v>43</v>
      </c>
      <c r="E14" s="34" t="s">
        <v>32</v>
      </c>
      <c r="F14" s="34" t="s">
        <v>71</v>
      </c>
      <c r="G14" s="34" t="s">
        <v>32</v>
      </c>
    </row>
    <row r="15" spans="1:7" s="31" customFormat="1" ht="75">
      <c r="A15" s="34" t="s">
        <v>67</v>
      </c>
      <c r="B15" s="34" t="s">
        <v>68</v>
      </c>
      <c r="C15" s="34" t="s">
        <v>69</v>
      </c>
      <c r="D15" s="34" t="s">
        <v>43</v>
      </c>
      <c r="E15" s="34" t="s">
        <v>70</v>
      </c>
      <c r="F15" s="34" t="s">
        <v>71</v>
      </c>
      <c r="G15" s="34" t="s">
        <v>32</v>
      </c>
    </row>
    <row r="16" spans="1:7" s="31" customFormat="1" ht="75">
      <c r="A16" s="34" t="s">
        <v>164</v>
      </c>
      <c r="B16" s="34" t="s">
        <v>165</v>
      </c>
      <c r="C16" s="34" t="s">
        <v>166</v>
      </c>
      <c r="D16" s="34" t="s">
        <v>43</v>
      </c>
      <c r="E16" s="34" t="s">
        <v>167</v>
      </c>
      <c r="F16" s="34" t="s">
        <v>168</v>
      </c>
      <c r="G16" s="34" t="s">
        <v>169</v>
      </c>
    </row>
    <row r="17" spans="1:7" s="31" customFormat="1" ht="75">
      <c r="A17" s="34" t="s">
        <v>170</v>
      </c>
      <c r="B17" s="34" t="s">
        <v>171</v>
      </c>
      <c r="C17" s="34" t="s">
        <v>172</v>
      </c>
      <c r="D17" s="34" t="s">
        <v>43</v>
      </c>
      <c r="E17" s="34" t="s">
        <v>30</v>
      </c>
      <c r="F17" s="34" t="s">
        <v>173</v>
      </c>
      <c r="G17" s="34" t="s">
        <v>32</v>
      </c>
    </row>
    <row r="18" spans="1:7" s="31" customFormat="1" ht="75">
      <c r="A18" s="34" t="s">
        <v>174</v>
      </c>
      <c r="B18" s="34" t="s">
        <v>171</v>
      </c>
      <c r="C18" s="34" t="s">
        <v>175</v>
      </c>
      <c r="D18" s="34" t="s">
        <v>43</v>
      </c>
      <c r="E18" s="34" t="s">
        <v>176</v>
      </c>
      <c r="F18" s="34" t="s">
        <v>175</v>
      </c>
      <c r="G18" s="34" t="s">
        <v>32</v>
      </c>
    </row>
    <row r="19" spans="1:7" s="31" customFormat="1" ht="75">
      <c r="A19" s="34" t="s">
        <v>177</v>
      </c>
      <c r="B19" s="34" t="s">
        <v>165</v>
      </c>
      <c r="C19" s="34" t="s">
        <v>178</v>
      </c>
      <c r="D19" s="34" t="s">
        <v>43</v>
      </c>
      <c r="E19" s="34" t="s">
        <v>167</v>
      </c>
      <c r="F19" s="34" t="s">
        <v>179</v>
      </c>
      <c r="G19" s="34" t="s">
        <v>32</v>
      </c>
    </row>
    <row r="20" spans="1:7" s="31" customFormat="1" ht="75">
      <c r="A20" s="34" t="s">
        <v>244</v>
      </c>
      <c r="B20" s="34" t="s">
        <v>245</v>
      </c>
      <c r="C20" s="34" t="s">
        <v>246</v>
      </c>
      <c r="D20" s="34" t="s">
        <v>43</v>
      </c>
      <c r="E20" s="34" t="s">
        <v>247</v>
      </c>
      <c r="F20" s="34" t="s">
        <v>248</v>
      </c>
      <c r="G20" s="34" t="s">
        <v>249</v>
      </c>
    </row>
    <row r="21" spans="1:7" s="31" customFormat="1" ht="75">
      <c r="A21" s="34" t="s">
        <v>250</v>
      </c>
      <c r="B21" s="34" t="s">
        <v>251</v>
      </c>
      <c r="C21" s="34" t="s">
        <v>252</v>
      </c>
      <c r="D21" s="34" t="s">
        <v>43</v>
      </c>
      <c r="E21" s="34" t="s">
        <v>253</v>
      </c>
      <c r="F21" s="34" t="s">
        <v>254</v>
      </c>
      <c r="G21" s="34" t="s">
        <v>255</v>
      </c>
    </row>
    <row r="22" spans="1:7" s="31" customFormat="1" ht="75">
      <c r="A22" s="34" t="s">
        <v>256</v>
      </c>
      <c r="B22" s="34" t="s">
        <v>251</v>
      </c>
      <c r="C22" s="34" t="s">
        <v>257</v>
      </c>
      <c r="D22" s="34" t="s">
        <v>43</v>
      </c>
      <c r="E22" s="34" t="s">
        <v>253</v>
      </c>
      <c r="F22" s="34" t="s">
        <v>65</v>
      </c>
      <c r="G22" s="34" t="s">
        <v>255</v>
      </c>
    </row>
    <row r="23" spans="1:7" s="31" customFormat="1" ht="75">
      <c r="A23" s="34" t="s">
        <v>258</v>
      </c>
      <c r="B23" s="34" t="s">
        <v>259</v>
      </c>
      <c r="C23" s="34" t="s">
        <v>260</v>
      </c>
      <c r="D23" s="34" t="s">
        <v>43</v>
      </c>
      <c r="E23" s="34" t="s">
        <v>261</v>
      </c>
      <c r="F23" s="34" t="s">
        <v>262</v>
      </c>
      <c r="G23" s="34" t="s">
        <v>255</v>
      </c>
    </row>
    <row r="24" spans="1:7" s="31" customFormat="1" ht="75">
      <c r="A24" s="34" t="s">
        <v>263</v>
      </c>
      <c r="B24" s="34" t="s">
        <v>264</v>
      </c>
      <c r="C24" s="34" t="s">
        <v>265</v>
      </c>
      <c r="D24" s="34" t="s">
        <v>43</v>
      </c>
      <c r="E24" s="34" t="s">
        <v>266</v>
      </c>
      <c r="F24" s="34" t="s">
        <v>267</v>
      </c>
      <c r="G24" s="34" t="s">
        <v>268</v>
      </c>
    </row>
    <row r="25" spans="1:7" s="31" customFormat="1" ht="75">
      <c r="A25" s="34" t="s">
        <v>269</v>
      </c>
      <c r="B25" s="34" t="s">
        <v>270</v>
      </c>
      <c r="C25" s="34" t="s">
        <v>271</v>
      </c>
      <c r="D25" s="34" t="s">
        <v>43</v>
      </c>
      <c r="E25" s="34" t="s">
        <v>272</v>
      </c>
      <c r="F25" s="34" t="s">
        <v>262</v>
      </c>
      <c r="G25" s="34" t="s">
        <v>273</v>
      </c>
    </row>
    <row r="26" spans="1:7" s="31" customFormat="1" ht="75">
      <c r="A26" s="34" t="s">
        <v>274</v>
      </c>
      <c r="B26" s="34" t="s">
        <v>275</v>
      </c>
      <c r="C26" s="34" t="s">
        <v>276</v>
      </c>
      <c r="D26" s="34" t="s">
        <v>43</v>
      </c>
      <c r="E26" s="34" t="s">
        <v>272</v>
      </c>
      <c r="F26" s="34" t="s">
        <v>262</v>
      </c>
      <c r="G26" s="34" t="s">
        <v>277</v>
      </c>
    </row>
    <row r="27" spans="1:7" s="31" customFormat="1" ht="30">
      <c r="A27" s="34" t="s">
        <v>72</v>
      </c>
      <c r="B27" s="34" t="s">
        <v>73</v>
      </c>
      <c r="C27" s="34" t="s">
        <v>74</v>
      </c>
      <c r="D27" s="34" t="s">
        <v>32</v>
      </c>
      <c r="E27" s="34" t="s">
        <v>33</v>
      </c>
      <c r="F27" s="34" t="s">
        <v>75</v>
      </c>
      <c r="G27" s="34" t="s">
        <v>32</v>
      </c>
    </row>
    <row r="28" spans="1:7" s="31" customFormat="1" ht="30">
      <c r="A28" s="34" t="s">
        <v>448</v>
      </c>
      <c r="B28" s="34" t="s">
        <v>449</v>
      </c>
      <c r="C28" s="34" t="s">
        <v>450</v>
      </c>
      <c r="D28" s="34" t="s">
        <v>32</v>
      </c>
      <c r="E28" s="34" t="s">
        <v>33</v>
      </c>
      <c r="F28" s="34" t="s">
        <v>75</v>
      </c>
      <c r="G28" s="34" t="s">
        <v>451</v>
      </c>
    </row>
    <row r="29" spans="1:7" s="31" customFormat="1">
      <c r="A29" s="34" t="s">
        <v>76</v>
      </c>
      <c r="B29" s="34" t="s">
        <v>77</v>
      </c>
      <c r="C29" s="34" t="s">
        <v>78</v>
      </c>
      <c r="D29" s="34" t="s">
        <v>32</v>
      </c>
      <c r="E29" s="34" t="s">
        <v>33</v>
      </c>
      <c r="F29" s="34" t="s">
        <v>75</v>
      </c>
      <c r="G29" s="34" t="s">
        <v>32</v>
      </c>
    </row>
    <row r="30" spans="1:7" s="31" customFormat="1" ht="30">
      <c r="A30" s="34" t="s">
        <v>452</v>
      </c>
      <c r="B30" s="34" t="s">
        <v>453</v>
      </c>
      <c r="C30" s="34" t="s">
        <v>454</v>
      </c>
      <c r="D30" s="34" t="s">
        <v>32</v>
      </c>
      <c r="E30" s="34" t="s">
        <v>32</v>
      </c>
      <c r="F30" s="34" t="s">
        <v>75</v>
      </c>
      <c r="G30" s="34" t="s">
        <v>32</v>
      </c>
    </row>
    <row r="31" spans="1:7" s="31" customFormat="1" ht="30">
      <c r="A31" s="34" t="s">
        <v>88</v>
      </c>
      <c r="B31" s="34" t="s">
        <v>89</v>
      </c>
      <c r="C31" s="34" t="s">
        <v>90</v>
      </c>
      <c r="D31" s="34" t="s">
        <v>32</v>
      </c>
      <c r="E31" s="34" t="s">
        <v>33</v>
      </c>
      <c r="F31" s="34" t="s">
        <v>91</v>
      </c>
      <c r="G31" s="34" t="s">
        <v>32</v>
      </c>
    </row>
    <row r="32" spans="1:7" s="31" customFormat="1" ht="30">
      <c r="A32" s="34" t="s">
        <v>455</v>
      </c>
      <c r="B32" s="34" t="s">
        <v>456</v>
      </c>
      <c r="C32" s="34" t="s">
        <v>454</v>
      </c>
      <c r="D32" s="34" t="s">
        <v>32</v>
      </c>
      <c r="E32" s="34" t="s">
        <v>33</v>
      </c>
      <c r="F32" s="34" t="s">
        <v>75</v>
      </c>
      <c r="G32" s="34" t="s">
        <v>32</v>
      </c>
    </row>
    <row r="33" spans="1:7" s="31" customFormat="1" ht="75">
      <c r="A33" s="34" t="s">
        <v>40</v>
      </c>
      <c r="B33" s="34" t="s">
        <v>41</v>
      </c>
      <c r="C33" s="34" t="s">
        <v>42</v>
      </c>
      <c r="D33" s="34" t="s">
        <v>43</v>
      </c>
      <c r="E33" s="34" t="s">
        <v>44</v>
      </c>
      <c r="F33" s="34" t="s">
        <v>45</v>
      </c>
      <c r="G33" s="34" t="s">
        <v>46</v>
      </c>
    </row>
    <row r="34" spans="1:7" s="31" customFormat="1" ht="60">
      <c r="A34" s="34" t="s">
        <v>47</v>
      </c>
      <c r="B34" s="34" t="s">
        <v>48</v>
      </c>
      <c r="C34" s="34" t="s">
        <v>49</v>
      </c>
      <c r="D34" s="34" t="s">
        <v>32</v>
      </c>
      <c r="E34" s="34" t="s">
        <v>50</v>
      </c>
      <c r="F34" s="34" t="s">
        <v>51</v>
      </c>
      <c r="G34" s="34" t="s">
        <v>46</v>
      </c>
    </row>
    <row r="35" spans="1:7" s="31" customFormat="1" ht="30">
      <c r="A35" s="34" t="s">
        <v>483</v>
      </c>
      <c r="B35" s="34" t="s">
        <v>484</v>
      </c>
      <c r="C35" s="34" t="s">
        <v>49</v>
      </c>
      <c r="D35" s="34" t="s">
        <v>32</v>
      </c>
      <c r="E35" s="34" t="s">
        <v>32</v>
      </c>
      <c r="F35" s="34" t="s">
        <v>485</v>
      </c>
      <c r="G35" s="34" t="s">
        <v>46</v>
      </c>
    </row>
    <row r="36" spans="1:7" s="31" customFormat="1" ht="75">
      <c r="A36" s="34" t="s">
        <v>486</v>
      </c>
      <c r="B36" s="34" t="s">
        <v>487</v>
      </c>
      <c r="C36" s="34" t="s">
        <v>488</v>
      </c>
      <c r="D36" s="34" t="s">
        <v>43</v>
      </c>
      <c r="E36" s="34" t="s">
        <v>44</v>
      </c>
      <c r="F36" s="34" t="s">
        <v>489</v>
      </c>
      <c r="G36" s="34" t="s">
        <v>490</v>
      </c>
    </row>
    <row r="37" spans="1:7" s="31" customFormat="1" ht="75">
      <c r="A37" s="34" t="s">
        <v>1187</v>
      </c>
      <c r="B37" s="34" t="s">
        <v>52</v>
      </c>
      <c r="C37" s="34" t="s">
        <v>53</v>
      </c>
      <c r="D37" s="34" t="s">
        <v>43</v>
      </c>
      <c r="E37" s="34" t="s">
        <v>54</v>
      </c>
      <c r="F37" s="34" t="s">
        <v>55</v>
      </c>
      <c r="G37" s="34" t="s">
        <v>56</v>
      </c>
    </row>
    <row r="38" spans="1:7" s="31" customFormat="1" ht="75">
      <c r="A38" s="34" t="s">
        <v>566</v>
      </c>
      <c r="B38" s="34" t="s">
        <v>567</v>
      </c>
      <c r="C38" s="34" t="s">
        <v>568</v>
      </c>
      <c r="D38" s="34" t="s">
        <v>43</v>
      </c>
      <c r="E38" s="34" t="s">
        <v>569</v>
      </c>
      <c r="F38" s="34" t="s">
        <v>55</v>
      </c>
      <c r="G38" s="34" t="s">
        <v>570</v>
      </c>
    </row>
    <row r="39" spans="1:7" s="31" customFormat="1" ht="75">
      <c r="A39" s="34" t="s">
        <v>571</v>
      </c>
      <c r="B39" s="34" t="s">
        <v>572</v>
      </c>
      <c r="C39" s="34" t="s">
        <v>573</v>
      </c>
      <c r="D39" s="34" t="s">
        <v>43</v>
      </c>
      <c r="E39" s="34" t="s">
        <v>574</v>
      </c>
      <c r="F39" s="34" t="s">
        <v>55</v>
      </c>
      <c r="G39" s="34" t="s">
        <v>575</v>
      </c>
    </row>
    <row r="40" spans="1:7" s="31" customFormat="1" ht="75">
      <c r="A40" s="34" t="s">
        <v>576</v>
      </c>
      <c r="B40" s="34" t="s">
        <v>577</v>
      </c>
      <c r="C40" s="34" t="s">
        <v>578</v>
      </c>
      <c r="D40" s="34" t="s">
        <v>43</v>
      </c>
      <c r="E40" s="34" t="s">
        <v>579</v>
      </c>
      <c r="F40" s="34" t="s">
        <v>55</v>
      </c>
      <c r="G40" s="34" t="s">
        <v>580</v>
      </c>
    </row>
    <row r="41" spans="1:7" s="31" customFormat="1" ht="75">
      <c r="A41" s="34" t="s">
        <v>581</v>
      </c>
      <c r="B41" s="34" t="s">
        <v>567</v>
      </c>
      <c r="C41" s="34" t="s">
        <v>582</v>
      </c>
      <c r="D41" s="34" t="s">
        <v>43</v>
      </c>
      <c r="E41" s="34" t="s">
        <v>583</v>
      </c>
      <c r="F41" s="34" t="s">
        <v>55</v>
      </c>
      <c r="G41" s="34" t="s">
        <v>32</v>
      </c>
    </row>
    <row r="42" spans="1:7" s="31" customFormat="1" ht="75">
      <c r="A42" s="34" t="s">
        <v>584</v>
      </c>
      <c r="B42" s="34" t="s">
        <v>585</v>
      </c>
      <c r="C42" s="34" t="s">
        <v>586</v>
      </c>
      <c r="D42" s="34" t="s">
        <v>43</v>
      </c>
      <c r="E42" s="34" t="s">
        <v>32</v>
      </c>
      <c r="F42" s="34" t="s">
        <v>55</v>
      </c>
      <c r="G42" s="34" t="s">
        <v>587</v>
      </c>
    </row>
    <row r="43" spans="1:7" s="31" customFormat="1" ht="75">
      <c r="A43" s="34" t="s">
        <v>588</v>
      </c>
      <c r="B43" s="34" t="s">
        <v>589</v>
      </c>
      <c r="C43" s="34" t="s">
        <v>590</v>
      </c>
      <c r="D43" s="34" t="s">
        <v>43</v>
      </c>
      <c r="E43" s="34" t="s">
        <v>32</v>
      </c>
      <c r="F43" s="34" t="s">
        <v>55</v>
      </c>
      <c r="G43" s="34" t="s">
        <v>591</v>
      </c>
    </row>
    <row r="44" spans="1:7" s="31" customFormat="1" ht="75">
      <c r="A44" s="34" t="s">
        <v>592</v>
      </c>
      <c r="B44" s="34" t="s">
        <v>593</v>
      </c>
      <c r="C44" s="34" t="s">
        <v>594</v>
      </c>
      <c r="D44" s="34" t="s">
        <v>43</v>
      </c>
      <c r="E44" s="34" t="s">
        <v>32</v>
      </c>
      <c r="F44" s="34" t="s">
        <v>32</v>
      </c>
      <c r="G44" s="34" t="s">
        <v>32</v>
      </c>
    </row>
    <row r="45" spans="1:7" s="31" customFormat="1" ht="75">
      <c r="A45" s="34" t="s">
        <v>595</v>
      </c>
      <c r="B45" s="34" t="s">
        <v>596</v>
      </c>
      <c r="C45" s="34" t="s">
        <v>594</v>
      </c>
      <c r="D45" s="34" t="s">
        <v>43</v>
      </c>
      <c r="E45" s="34" t="s">
        <v>32</v>
      </c>
      <c r="F45" s="34" t="s">
        <v>55</v>
      </c>
      <c r="G45" s="34" t="s">
        <v>591</v>
      </c>
    </row>
    <row r="46" spans="1:7" s="31" customFormat="1" ht="45">
      <c r="A46" s="34" t="s">
        <v>597</v>
      </c>
      <c r="B46" s="34" t="s">
        <v>598</v>
      </c>
      <c r="C46" s="34" t="s">
        <v>599</v>
      </c>
      <c r="D46" s="34" t="s">
        <v>32</v>
      </c>
      <c r="E46" s="34" t="s">
        <v>32</v>
      </c>
      <c r="F46" s="34" t="s">
        <v>600</v>
      </c>
      <c r="G46" s="34" t="s">
        <v>601</v>
      </c>
    </row>
    <row r="47" spans="1:7" s="31" customFormat="1" ht="45">
      <c r="A47" s="34" t="s">
        <v>602</v>
      </c>
      <c r="B47" s="34" t="s">
        <v>603</v>
      </c>
      <c r="C47" s="34" t="s">
        <v>604</v>
      </c>
      <c r="D47" s="34" t="s">
        <v>32</v>
      </c>
      <c r="E47" s="34" t="s">
        <v>32</v>
      </c>
      <c r="F47" s="34" t="s">
        <v>605</v>
      </c>
      <c r="G47" s="34" t="s">
        <v>601</v>
      </c>
    </row>
    <row r="48" spans="1:7" s="31" customFormat="1" ht="75">
      <c r="A48" s="50" t="s">
        <v>1188</v>
      </c>
      <c r="B48" s="50" t="s">
        <v>1189</v>
      </c>
      <c r="C48" s="50" t="s">
        <v>1190</v>
      </c>
      <c r="D48" s="50" t="s">
        <v>43</v>
      </c>
      <c r="E48" s="50" t="s">
        <v>609</v>
      </c>
      <c r="F48" s="50" t="s">
        <v>1191</v>
      </c>
      <c r="G48" s="50" t="s">
        <v>1192</v>
      </c>
    </row>
    <row r="49" spans="1:9" s="31" customFormat="1" ht="75">
      <c r="A49" s="34" t="s">
        <v>606</v>
      </c>
      <c r="B49" s="34" t="s">
        <v>607</v>
      </c>
      <c r="C49" s="34" t="s">
        <v>608</v>
      </c>
      <c r="D49" s="34" t="s">
        <v>43</v>
      </c>
      <c r="E49" s="34" t="s">
        <v>609</v>
      </c>
      <c r="F49" s="34" t="s">
        <v>610</v>
      </c>
      <c r="G49" s="34" t="s">
        <v>611</v>
      </c>
    </row>
    <row r="50" spans="1:9" s="31" customFormat="1" ht="75">
      <c r="A50" s="34" t="s">
        <v>612</v>
      </c>
      <c r="B50" s="34" t="s">
        <v>613</v>
      </c>
      <c r="C50" s="34" t="s">
        <v>614</v>
      </c>
      <c r="D50" s="34" t="s">
        <v>43</v>
      </c>
      <c r="E50" s="34" t="s">
        <v>609</v>
      </c>
      <c r="F50" s="34" t="s">
        <v>615</v>
      </c>
      <c r="G50" s="34" t="s">
        <v>616</v>
      </c>
    </row>
    <row r="51" spans="1:9" s="31" customFormat="1" ht="75">
      <c r="A51" s="34" t="s">
        <v>57</v>
      </c>
      <c r="B51" s="34" t="s">
        <v>58</v>
      </c>
      <c r="C51" s="34" t="s">
        <v>59</v>
      </c>
      <c r="D51" s="34" t="s">
        <v>43</v>
      </c>
      <c r="E51" s="34" t="s">
        <v>60</v>
      </c>
      <c r="F51" s="34" t="s">
        <v>61</v>
      </c>
      <c r="G51" s="34" t="s">
        <v>32</v>
      </c>
    </row>
    <row r="52" spans="1:9" s="31" customFormat="1" ht="75">
      <c r="A52" s="34" t="s">
        <v>320</v>
      </c>
      <c r="B52" s="34" t="s">
        <v>617</v>
      </c>
      <c r="C52" s="34" t="s">
        <v>618</v>
      </c>
      <c r="D52" s="34" t="s">
        <v>43</v>
      </c>
      <c r="E52" s="34" t="s">
        <v>619</v>
      </c>
      <c r="F52" s="34" t="s">
        <v>55</v>
      </c>
      <c r="G52" s="34" t="s">
        <v>620</v>
      </c>
    </row>
    <row r="53" spans="1:9" s="31" customFormat="1" ht="45">
      <c r="A53" s="34" t="s">
        <v>621</v>
      </c>
      <c r="B53" s="34" t="s">
        <v>622</v>
      </c>
      <c r="C53" s="34" t="s">
        <v>623</v>
      </c>
      <c r="D53" s="34" t="s">
        <v>32</v>
      </c>
      <c r="E53" s="34" t="s">
        <v>32</v>
      </c>
      <c r="F53" s="34" t="s">
        <v>55</v>
      </c>
      <c r="G53" s="34" t="s">
        <v>32</v>
      </c>
    </row>
    <row r="54" spans="1:9" s="31" customFormat="1" ht="75">
      <c r="A54" s="34" t="s">
        <v>624</v>
      </c>
      <c r="B54" s="34" t="s">
        <v>625</v>
      </c>
      <c r="C54" s="34" t="s">
        <v>626</v>
      </c>
      <c r="D54" s="34" t="s">
        <v>43</v>
      </c>
      <c r="E54" s="34" t="s">
        <v>627</v>
      </c>
      <c r="F54" s="34" t="s">
        <v>65</v>
      </c>
      <c r="G54" s="34" t="s">
        <v>628</v>
      </c>
    </row>
    <row r="55" spans="1:9" s="31" customFormat="1" ht="75">
      <c r="A55" s="34" t="s">
        <v>86</v>
      </c>
      <c r="B55" s="34" t="s">
        <v>35</v>
      </c>
      <c r="C55" s="34" t="s">
        <v>87</v>
      </c>
      <c r="D55" s="34" t="s">
        <v>43</v>
      </c>
      <c r="E55" s="34" t="s">
        <v>64</v>
      </c>
      <c r="F55" s="34" t="s">
        <v>65</v>
      </c>
      <c r="G55" s="34" t="s">
        <v>66</v>
      </c>
    </row>
    <row r="56" spans="1:9" s="31" customFormat="1" ht="75">
      <c r="A56" s="34" t="s">
        <v>629</v>
      </c>
      <c r="B56" s="34" t="s">
        <v>35</v>
      </c>
      <c r="C56" s="34" t="s">
        <v>87</v>
      </c>
      <c r="D56" s="34" t="s">
        <v>43</v>
      </c>
      <c r="E56" s="34" t="s">
        <v>64</v>
      </c>
      <c r="F56" s="34" t="s">
        <v>65</v>
      </c>
      <c r="G56" s="34" t="s">
        <v>66</v>
      </c>
    </row>
    <row r="57" spans="1:9" s="31" customFormat="1" ht="75">
      <c r="A57" s="34" t="s">
        <v>630</v>
      </c>
      <c r="B57" s="34" t="s">
        <v>35</v>
      </c>
      <c r="C57" s="34" t="s">
        <v>87</v>
      </c>
      <c r="D57" s="34" t="s">
        <v>43</v>
      </c>
      <c r="E57" s="34" t="s">
        <v>64</v>
      </c>
      <c r="F57" s="34" t="s">
        <v>65</v>
      </c>
      <c r="G57" s="34" t="s">
        <v>66</v>
      </c>
    </row>
    <row r="58" spans="1:9" s="31" customFormat="1" ht="75">
      <c r="A58" s="34" t="s">
        <v>631</v>
      </c>
      <c r="B58" s="34" t="s">
        <v>63</v>
      </c>
      <c r="C58" s="34" t="s">
        <v>34</v>
      </c>
      <c r="D58" s="34" t="s">
        <v>43</v>
      </c>
      <c r="E58" s="34" t="s">
        <v>64</v>
      </c>
      <c r="F58" s="34" t="s">
        <v>65</v>
      </c>
      <c r="G58" s="34" t="s">
        <v>66</v>
      </c>
    </row>
    <row r="59" spans="1:9" s="31" customFormat="1" ht="75">
      <c r="A59" s="34" t="s">
        <v>632</v>
      </c>
      <c r="B59" s="34" t="s">
        <v>63</v>
      </c>
      <c r="C59" s="34" t="s">
        <v>34</v>
      </c>
      <c r="D59" s="34" t="s">
        <v>43</v>
      </c>
      <c r="E59" s="34" t="s">
        <v>64</v>
      </c>
      <c r="F59" s="34" t="s">
        <v>65</v>
      </c>
      <c r="G59" s="34" t="s">
        <v>66</v>
      </c>
    </row>
    <row r="60" spans="1:9" s="31" customFormat="1" ht="75">
      <c r="A60" s="34" t="s">
        <v>633</v>
      </c>
      <c r="B60" s="34" t="s">
        <v>35</v>
      </c>
      <c r="C60" s="34" t="s">
        <v>87</v>
      </c>
      <c r="D60" s="34" t="s">
        <v>43</v>
      </c>
      <c r="E60" s="34" t="s">
        <v>64</v>
      </c>
      <c r="F60" s="34" t="s">
        <v>65</v>
      </c>
      <c r="G60" s="34" t="s">
        <v>66</v>
      </c>
    </row>
    <row r="61" spans="1:9" s="31" customFormat="1" ht="75">
      <c r="A61" s="34" t="s">
        <v>62</v>
      </c>
      <c r="B61" s="34" t="s">
        <v>63</v>
      </c>
      <c r="C61" s="34" t="s">
        <v>34</v>
      </c>
      <c r="D61" s="34" t="s">
        <v>43</v>
      </c>
      <c r="E61" s="34" t="s">
        <v>64</v>
      </c>
      <c r="F61" s="34" t="s">
        <v>65</v>
      </c>
      <c r="G61" s="34" t="s">
        <v>66</v>
      </c>
    </row>
    <row r="62" spans="1:9" s="31" customFormat="1" ht="75">
      <c r="A62" s="34" t="s">
        <v>634</v>
      </c>
      <c r="B62" s="34" t="s">
        <v>63</v>
      </c>
      <c r="C62" s="34" t="s">
        <v>34</v>
      </c>
      <c r="D62" s="34" t="s">
        <v>43</v>
      </c>
      <c r="E62" s="34" t="s">
        <v>64</v>
      </c>
      <c r="F62" s="34" t="s">
        <v>65</v>
      </c>
      <c r="G62" s="34" t="s">
        <v>66</v>
      </c>
    </row>
    <row r="63" spans="1:9" s="31" customFormat="1" ht="75">
      <c r="A63" s="34" t="s">
        <v>635</v>
      </c>
      <c r="B63" s="34" t="s">
        <v>63</v>
      </c>
      <c r="C63" s="34" t="s">
        <v>34</v>
      </c>
      <c r="D63" s="34" t="s">
        <v>43</v>
      </c>
      <c r="E63" s="34" t="s">
        <v>64</v>
      </c>
      <c r="F63" s="34" t="s">
        <v>65</v>
      </c>
      <c r="G63" s="34" t="s">
        <v>66</v>
      </c>
    </row>
    <row r="64" spans="1:9">
      <c r="A64" s="33" t="s">
        <v>123</v>
      </c>
      <c r="B64" s="33" t="s">
        <v>124</v>
      </c>
      <c r="C64" s="33" t="s">
        <v>125</v>
      </c>
      <c r="D64" s="33" t="s">
        <v>32</v>
      </c>
      <c r="E64" s="33" t="s">
        <v>32</v>
      </c>
      <c r="F64" s="33" t="s">
        <v>32</v>
      </c>
      <c r="G64" s="33" t="s">
        <v>32</v>
      </c>
      <c r="I64" s="31"/>
    </row>
    <row r="65" spans="1:7">
      <c r="A65" s="33" t="s">
        <v>79</v>
      </c>
      <c r="B65" s="33" t="s">
        <v>80</v>
      </c>
      <c r="C65" s="33" t="s">
        <v>81</v>
      </c>
      <c r="D65" s="33" t="s">
        <v>82</v>
      </c>
      <c r="E65" s="33" t="s">
        <v>83</v>
      </c>
      <c r="F65" s="33" t="s">
        <v>84</v>
      </c>
      <c r="G65" s="33" t="s">
        <v>85</v>
      </c>
    </row>
    <row r="66" spans="1:7">
      <c r="A66" s="33" t="s">
        <v>636</v>
      </c>
      <c r="B66" s="33" t="s">
        <v>129</v>
      </c>
      <c r="C66" s="33" t="s">
        <v>130</v>
      </c>
      <c r="D66" s="33" t="s">
        <v>131</v>
      </c>
      <c r="E66" s="33" t="s">
        <v>131</v>
      </c>
      <c r="F66" s="33" t="s">
        <v>130</v>
      </c>
      <c r="G66" s="33" t="s">
        <v>131</v>
      </c>
    </row>
    <row r="67" spans="1:7">
      <c r="A67" s="33" t="s">
        <v>637</v>
      </c>
      <c r="B67" s="33" t="s">
        <v>129</v>
      </c>
      <c r="C67" s="33" t="s">
        <v>132</v>
      </c>
      <c r="D67" s="33" t="s">
        <v>131</v>
      </c>
      <c r="E67" s="33" t="s">
        <v>131</v>
      </c>
      <c r="F67" s="33" t="s">
        <v>132</v>
      </c>
      <c r="G67" s="33" t="s">
        <v>131</v>
      </c>
    </row>
    <row r="68" spans="1:7">
      <c r="A68" s="33" t="s">
        <v>638</v>
      </c>
      <c r="B68" s="33" t="s">
        <v>129</v>
      </c>
      <c r="C68" s="33" t="s">
        <v>133</v>
      </c>
      <c r="D68" s="33" t="s">
        <v>131</v>
      </c>
      <c r="E68" s="33" t="s">
        <v>131</v>
      </c>
      <c r="F68" s="33" t="s">
        <v>133</v>
      </c>
      <c r="G68" s="33" t="s">
        <v>131</v>
      </c>
    </row>
    <row r="69" spans="1:7">
      <c r="A69" s="33" t="s">
        <v>639</v>
      </c>
      <c r="B69" s="33" t="s">
        <v>129</v>
      </c>
      <c r="C69" s="33" t="s">
        <v>134</v>
      </c>
      <c r="D69" s="33" t="s">
        <v>131</v>
      </c>
      <c r="E69" s="33" t="s">
        <v>131</v>
      </c>
      <c r="F69" s="33" t="s">
        <v>134</v>
      </c>
      <c r="G69" s="33" t="s">
        <v>131</v>
      </c>
    </row>
    <row r="70" spans="1:7" ht="45">
      <c r="A70" s="33" t="s">
        <v>640</v>
      </c>
      <c r="B70" s="33" t="s">
        <v>129</v>
      </c>
      <c r="C70" s="33" t="s">
        <v>135</v>
      </c>
      <c r="D70" s="33" t="s">
        <v>131</v>
      </c>
      <c r="E70" s="33" t="s">
        <v>131</v>
      </c>
      <c r="F70" s="33" t="s">
        <v>135</v>
      </c>
      <c r="G70" s="33" t="s">
        <v>131</v>
      </c>
    </row>
    <row r="71" spans="1:7">
      <c r="A71" s="33" t="s">
        <v>641</v>
      </c>
      <c r="B71" s="33" t="s">
        <v>129</v>
      </c>
      <c r="C71" s="33" t="s">
        <v>136</v>
      </c>
      <c r="D71" s="33" t="s">
        <v>131</v>
      </c>
      <c r="E71" s="33" t="s">
        <v>131</v>
      </c>
      <c r="F71" s="33" t="s">
        <v>136</v>
      </c>
      <c r="G71" s="33" t="s">
        <v>131</v>
      </c>
    </row>
    <row r="72" spans="1:7">
      <c r="A72" s="33" t="s">
        <v>642</v>
      </c>
      <c r="B72" s="33" t="s">
        <v>129</v>
      </c>
      <c r="C72" s="33" t="s">
        <v>137</v>
      </c>
      <c r="D72" s="33" t="s">
        <v>131</v>
      </c>
      <c r="E72" s="33" t="s">
        <v>131</v>
      </c>
      <c r="F72" s="33" t="s">
        <v>137</v>
      </c>
      <c r="G72" s="33" t="s">
        <v>131</v>
      </c>
    </row>
    <row r="73" spans="1:7">
      <c r="A73" s="33" t="s">
        <v>643</v>
      </c>
      <c r="B73" s="33" t="s">
        <v>129</v>
      </c>
      <c r="C73" s="33" t="s">
        <v>138</v>
      </c>
      <c r="D73" s="33" t="s">
        <v>131</v>
      </c>
      <c r="E73" s="33" t="s">
        <v>131</v>
      </c>
      <c r="F73" s="33" t="s">
        <v>138</v>
      </c>
      <c r="G73" s="33" t="s">
        <v>131</v>
      </c>
    </row>
    <row r="74" spans="1:7" ht="30">
      <c r="A74" s="33" t="s">
        <v>644</v>
      </c>
      <c r="B74" s="33" t="s">
        <v>129</v>
      </c>
      <c r="C74" s="33" t="s">
        <v>139</v>
      </c>
      <c r="D74" s="33" t="s">
        <v>131</v>
      </c>
      <c r="E74" s="33" t="s">
        <v>131</v>
      </c>
      <c r="F74" s="33" t="s">
        <v>139</v>
      </c>
      <c r="G74" s="33" t="s">
        <v>131</v>
      </c>
    </row>
    <row r="75" spans="1:7" ht="30">
      <c r="A75" s="33" t="s">
        <v>645</v>
      </c>
      <c r="B75" s="33" t="s">
        <v>129</v>
      </c>
      <c r="C75" s="33" t="s">
        <v>140</v>
      </c>
      <c r="D75" s="33" t="s">
        <v>131</v>
      </c>
      <c r="E75" s="33" t="s">
        <v>131</v>
      </c>
      <c r="F75" s="33" t="s">
        <v>140</v>
      </c>
      <c r="G75" s="33" t="s">
        <v>131</v>
      </c>
    </row>
    <row r="76" spans="1:7">
      <c r="A76" s="33" t="s">
        <v>646</v>
      </c>
      <c r="B76" s="33" t="s">
        <v>129</v>
      </c>
      <c r="C76" s="33" t="s">
        <v>141</v>
      </c>
      <c r="D76" s="33" t="s">
        <v>131</v>
      </c>
      <c r="E76" s="33" t="s">
        <v>131</v>
      </c>
      <c r="F76" s="33" t="s">
        <v>141</v>
      </c>
      <c r="G76" s="33" t="s">
        <v>131</v>
      </c>
    </row>
    <row r="77" spans="1:7">
      <c r="A77" s="33" t="s">
        <v>647</v>
      </c>
      <c r="B77" s="33" t="s">
        <v>129</v>
      </c>
      <c r="C77" s="33" t="s">
        <v>142</v>
      </c>
      <c r="D77" s="33" t="s">
        <v>131</v>
      </c>
      <c r="E77" s="33" t="s">
        <v>131</v>
      </c>
      <c r="F77" s="33" t="s">
        <v>142</v>
      </c>
      <c r="G77" s="33" t="s">
        <v>131</v>
      </c>
    </row>
    <row r="78" spans="1:7" ht="30">
      <c r="A78" s="33" t="s">
        <v>648</v>
      </c>
      <c r="B78" s="33" t="s">
        <v>129</v>
      </c>
      <c r="C78" s="33" t="s">
        <v>143</v>
      </c>
      <c r="D78" s="33" t="s">
        <v>131</v>
      </c>
      <c r="E78" s="33" t="s">
        <v>131</v>
      </c>
      <c r="F78" s="33" t="s">
        <v>143</v>
      </c>
      <c r="G78" s="33" t="s">
        <v>131</v>
      </c>
    </row>
    <row r="79" spans="1:7" ht="120">
      <c r="A79" s="33" t="s">
        <v>649</v>
      </c>
      <c r="B79" s="33" t="s">
        <v>129</v>
      </c>
      <c r="C79" s="33" t="s">
        <v>144</v>
      </c>
      <c r="D79" s="33" t="s">
        <v>131</v>
      </c>
      <c r="E79" s="33" t="s">
        <v>131</v>
      </c>
      <c r="F79" s="33" t="s">
        <v>144</v>
      </c>
      <c r="G79" s="33" t="s">
        <v>131</v>
      </c>
    </row>
    <row r="80" spans="1:7" ht="45">
      <c r="A80" s="33" t="s">
        <v>650</v>
      </c>
      <c r="B80" s="33" t="s">
        <v>129</v>
      </c>
      <c r="C80" s="33" t="s">
        <v>145</v>
      </c>
      <c r="D80" s="33" t="s">
        <v>131</v>
      </c>
      <c r="E80" s="33" t="s">
        <v>131</v>
      </c>
      <c r="F80" s="33" t="s">
        <v>145</v>
      </c>
      <c r="G80" s="33" t="s">
        <v>131</v>
      </c>
    </row>
    <row r="81" spans="1:7">
      <c r="A81" s="33" t="s">
        <v>651</v>
      </c>
      <c r="B81" s="33" t="s">
        <v>146</v>
      </c>
      <c r="C81" s="33" t="s">
        <v>147</v>
      </c>
      <c r="D81" s="33" t="s">
        <v>131</v>
      </c>
      <c r="E81" s="33" t="s">
        <v>131</v>
      </c>
      <c r="F81" s="33" t="s">
        <v>147</v>
      </c>
      <c r="G81" s="33" t="s">
        <v>131</v>
      </c>
    </row>
    <row r="82" spans="1:7" ht="60">
      <c r="A82" s="33" t="s">
        <v>652</v>
      </c>
      <c r="B82" s="33" t="s">
        <v>146</v>
      </c>
      <c r="C82" s="33" t="s">
        <v>148</v>
      </c>
      <c r="D82" s="33" t="s">
        <v>131</v>
      </c>
      <c r="E82" s="33" t="s">
        <v>131</v>
      </c>
      <c r="F82" s="33" t="s">
        <v>148</v>
      </c>
      <c r="G82" s="33" t="s">
        <v>131</v>
      </c>
    </row>
    <row r="83" spans="1:7">
      <c r="A83" s="33" t="s">
        <v>653</v>
      </c>
      <c r="B83" s="33" t="s">
        <v>146</v>
      </c>
      <c r="C83" s="33" t="s">
        <v>149</v>
      </c>
      <c r="D83" s="33" t="s">
        <v>131</v>
      </c>
      <c r="E83" s="33" t="s">
        <v>131</v>
      </c>
      <c r="F83" s="33" t="s">
        <v>149</v>
      </c>
      <c r="G83" s="33" t="s">
        <v>131</v>
      </c>
    </row>
    <row r="84" spans="1:7">
      <c r="A84" s="33" t="s">
        <v>654</v>
      </c>
      <c r="B84" s="33" t="s">
        <v>146</v>
      </c>
      <c r="C84" s="33" t="s">
        <v>150</v>
      </c>
      <c r="D84" s="33" t="s">
        <v>131</v>
      </c>
      <c r="E84" s="33" t="s">
        <v>131</v>
      </c>
      <c r="F84" s="33" t="s">
        <v>150</v>
      </c>
      <c r="G84" s="33" t="s">
        <v>131</v>
      </c>
    </row>
    <row r="85" spans="1:7" ht="30">
      <c r="A85" s="33" t="s">
        <v>655</v>
      </c>
      <c r="B85" s="33" t="s">
        <v>164</v>
      </c>
      <c r="C85" s="33" t="s">
        <v>180</v>
      </c>
      <c r="D85" s="33" t="s">
        <v>131</v>
      </c>
      <c r="E85" s="33" t="s">
        <v>131</v>
      </c>
      <c r="F85" s="33" t="s">
        <v>180</v>
      </c>
      <c r="G85" s="33" t="s">
        <v>131</v>
      </c>
    </row>
    <row r="86" spans="1:7" ht="75">
      <c r="A86" s="33" t="s">
        <v>656</v>
      </c>
      <c r="B86" s="33" t="s">
        <v>164</v>
      </c>
      <c r="C86" s="33" t="s">
        <v>181</v>
      </c>
      <c r="D86" s="33" t="s">
        <v>131</v>
      </c>
      <c r="E86" s="33" t="s">
        <v>131</v>
      </c>
      <c r="F86" s="33" t="s">
        <v>181</v>
      </c>
      <c r="G86" s="33" t="s">
        <v>131</v>
      </c>
    </row>
    <row r="87" spans="1:7" ht="30">
      <c r="A87" s="33" t="s">
        <v>657</v>
      </c>
      <c r="B87" s="33" t="s">
        <v>164</v>
      </c>
      <c r="C87" s="33" t="s">
        <v>182</v>
      </c>
      <c r="D87" s="33" t="s">
        <v>131</v>
      </c>
      <c r="E87" s="33" t="s">
        <v>131</v>
      </c>
      <c r="F87" s="33" t="s">
        <v>182</v>
      </c>
      <c r="G87" s="33" t="s">
        <v>131</v>
      </c>
    </row>
    <row r="88" spans="1:7">
      <c r="A88" s="33" t="s">
        <v>658</v>
      </c>
      <c r="B88" s="33" t="s">
        <v>177</v>
      </c>
      <c r="C88" s="33" t="s">
        <v>183</v>
      </c>
      <c r="D88" s="33" t="s">
        <v>131</v>
      </c>
      <c r="E88" s="33" t="s">
        <v>183</v>
      </c>
      <c r="F88" s="33" t="s">
        <v>183</v>
      </c>
      <c r="G88" s="33" t="s">
        <v>131</v>
      </c>
    </row>
    <row r="89" spans="1:7">
      <c r="A89" s="33" t="s">
        <v>659</v>
      </c>
      <c r="B89" s="33" t="s">
        <v>177</v>
      </c>
      <c r="C89" s="33" t="s">
        <v>184</v>
      </c>
      <c r="D89" s="33" t="s">
        <v>131</v>
      </c>
      <c r="E89" s="33" t="s">
        <v>184</v>
      </c>
      <c r="F89" s="33" t="s">
        <v>184</v>
      </c>
      <c r="G89" s="33" t="s">
        <v>131</v>
      </c>
    </row>
    <row r="90" spans="1:7" ht="45">
      <c r="A90" s="33" t="s">
        <v>660</v>
      </c>
      <c r="B90" s="33" t="s">
        <v>177</v>
      </c>
      <c r="C90" s="33" t="s">
        <v>185</v>
      </c>
      <c r="D90" s="33" t="s">
        <v>131</v>
      </c>
      <c r="E90" s="33" t="s">
        <v>185</v>
      </c>
      <c r="F90" s="33" t="s">
        <v>185</v>
      </c>
      <c r="G90" s="33" t="s">
        <v>131</v>
      </c>
    </row>
    <row r="91" spans="1:7">
      <c r="A91" s="33" t="s">
        <v>661</v>
      </c>
      <c r="B91" s="33" t="s">
        <v>177</v>
      </c>
      <c r="C91" s="33" t="s">
        <v>186</v>
      </c>
      <c r="D91" s="33" t="s">
        <v>131</v>
      </c>
      <c r="E91" s="33" t="s">
        <v>186</v>
      </c>
      <c r="F91" s="33" t="s">
        <v>186</v>
      </c>
      <c r="G91" s="33" t="s">
        <v>131</v>
      </c>
    </row>
    <row r="92" spans="1:7" ht="30">
      <c r="A92" s="33" t="s">
        <v>662</v>
      </c>
      <c r="B92" s="33" t="s">
        <v>177</v>
      </c>
      <c r="C92" s="33" t="s">
        <v>187</v>
      </c>
      <c r="D92" s="33" t="s">
        <v>131</v>
      </c>
      <c r="E92" s="33" t="s">
        <v>187</v>
      </c>
      <c r="F92" s="33" t="s">
        <v>187</v>
      </c>
      <c r="G92" s="33" t="s">
        <v>131</v>
      </c>
    </row>
    <row r="93" spans="1:7" ht="135">
      <c r="A93" s="33" t="s">
        <v>663</v>
      </c>
      <c r="B93" s="33" t="s">
        <v>177</v>
      </c>
      <c r="C93" s="33" t="s">
        <v>188</v>
      </c>
      <c r="D93" s="33" t="s">
        <v>131</v>
      </c>
      <c r="E93" s="33" t="s">
        <v>188</v>
      </c>
      <c r="F93" s="33" t="s">
        <v>188</v>
      </c>
      <c r="G93" s="33" t="s">
        <v>131</v>
      </c>
    </row>
    <row r="94" spans="1:7" ht="45">
      <c r="A94" s="33" t="s">
        <v>664</v>
      </c>
      <c r="B94" s="33" t="s">
        <v>177</v>
      </c>
      <c r="C94" s="33" t="s">
        <v>189</v>
      </c>
      <c r="D94" s="33" t="s">
        <v>131</v>
      </c>
      <c r="E94" s="33" t="s">
        <v>189</v>
      </c>
      <c r="F94" s="33" t="s">
        <v>189</v>
      </c>
      <c r="G94" s="33" t="s">
        <v>131</v>
      </c>
    </row>
    <row r="95" spans="1:7" ht="30">
      <c r="A95" s="33" t="s">
        <v>665</v>
      </c>
      <c r="B95" s="33" t="s">
        <v>177</v>
      </c>
      <c r="C95" s="33" t="s">
        <v>190</v>
      </c>
      <c r="D95" s="33" t="s">
        <v>131</v>
      </c>
      <c r="E95" s="33" t="s">
        <v>190</v>
      </c>
      <c r="F95" s="33" t="s">
        <v>190</v>
      </c>
      <c r="G95" s="33" t="s">
        <v>131</v>
      </c>
    </row>
    <row r="96" spans="1:7">
      <c r="A96" s="33" t="s">
        <v>666</v>
      </c>
      <c r="B96" s="33" t="s">
        <v>177</v>
      </c>
      <c r="C96" s="33" t="s">
        <v>191</v>
      </c>
      <c r="D96" s="33" t="s">
        <v>131</v>
      </c>
      <c r="E96" s="33" t="s">
        <v>191</v>
      </c>
      <c r="F96" s="33" t="s">
        <v>191</v>
      </c>
      <c r="G96" s="33" t="s">
        <v>131</v>
      </c>
    </row>
    <row r="97" spans="1:7">
      <c r="A97" s="33" t="s">
        <v>667</v>
      </c>
      <c r="B97" s="33" t="s">
        <v>177</v>
      </c>
      <c r="C97" s="33" t="s">
        <v>192</v>
      </c>
      <c r="D97" s="33" t="s">
        <v>131</v>
      </c>
      <c r="E97" s="33" t="s">
        <v>192</v>
      </c>
      <c r="F97" s="33" t="s">
        <v>192</v>
      </c>
      <c r="G97" s="33" t="s">
        <v>131</v>
      </c>
    </row>
    <row r="98" spans="1:7" ht="60">
      <c r="A98" s="33" t="s">
        <v>668</v>
      </c>
      <c r="B98" s="33" t="s">
        <v>177</v>
      </c>
      <c r="C98" s="33" t="s">
        <v>193</v>
      </c>
      <c r="D98" s="33" t="s">
        <v>131</v>
      </c>
      <c r="E98" s="33" t="s">
        <v>193</v>
      </c>
      <c r="F98" s="33" t="s">
        <v>193</v>
      </c>
      <c r="G98" s="33" t="s">
        <v>131</v>
      </c>
    </row>
    <row r="99" spans="1:7">
      <c r="A99" s="33" t="s">
        <v>669</v>
      </c>
      <c r="B99" s="33" t="s">
        <v>194</v>
      </c>
      <c r="C99" s="33" t="s">
        <v>195</v>
      </c>
      <c r="D99" s="33" t="s">
        <v>131</v>
      </c>
      <c r="E99" s="33" t="s">
        <v>131</v>
      </c>
      <c r="F99" s="33" t="s">
        <v>195</v>
      </c>
      <c r="G99" s="33" t="s">
        <v>131</v>
      </c>
    </row>
    <row r="100" spans="1:7" ht="30">
      <c r="A100" s="33" t="s">
        <v>670</v>
      </c>
      <c r="B100" s="33" t="s">
        <v>194</v>
      </c>
      <c r="C100" s="33" t="s">
        <v>196</v>
      </c>
      <c r="D100" s="33" t="s">
        <v>131</v>
      </c>
      <c r="E100" s="33" t="s">
        <v>131</v>
      </c>
      <c r="F100" s="33" t="s">
        <v>196</v>
      </c>
      <c r="G100" s="33" t="s">
        <v>131</v>
      </c>
    </row>
    <row r="101" spans="1:7">
      <c r="A101" s="33" t="s">
        <v>671</v>
      </c>
      <c r="B101" s="33" t="s">
        <v>194</v>
      </c>
      <c r="C101" s="33" t="s">
        <v>197</v>
      </c>
      <c r="D101" s="33" t="s">
        <v>131</v>
      </c>
      <c r="E101" s="33" t="s">
        <v>131</v>
      </c>
      <c r="F101" s="33" t="s">
        <v>197</v>
      </c>
      <c r="G101" s="33" t="s">
        <v>131</v>
      </c>
    </row>
    <row r="102" spans="1:7">
      <c r="A102" s="33" t="s">
        <v>672</v>
      </c>
      <c r="B102" s="33" t="s">
        <v>194</v>
      </c>
      <c r="C102" s="33" t="s">
        <v>198</v>
      </c>
      <c r="D102" s="33" t="s">
        <v>131</v>
      </c>
      <c r="E102" s="33" t="s">
        <v>131</v>
      </c>
      <c r="F102" s="33" t="s">
        <v>198</v>
      </c>
      <c r="G102" s="33" t="s">
        <v>131</v>
      </c>
    </row>
    <row r="103" spans="1:7">
      <c r="A103" s="33" t="s">
        <v>673</v>
      </c>
      <c r="B103" s="33" t="s">
        <v>194</v>
      </c>
      <c r="C103" s="33" t="s">
        <v>199</v>
      </c>
      <c r="D103" s="33" t="s">
        <v>131</v>
      </c>
      <c r="E103" s="33" t="s">
        <v>131</v>
      </c>
      <c r="F103" s="33" t="s">
        <v>199</v>
      </c>
      <c r="G103" s="33" t="s">
        <v>131</v>
      </c>
    </row>
    <row r="104" spans="1:7" ht="30">
      <c r="A104" s="33" t="s">
        <v>674</v>
      </c>
      <c r="B104" s="33" t="s">
        <v>194</v>
      </c>
      <c r="C104" s="33" t="s">
        <v>200</v>
      </c>
      <c r="D104" s="33" t="s">
        <v>131</v>
      </c>
      <c r="E104" s="33" t="s">
        <v>131</v>
      </c>
      <c r="F104" s="33" t="s">
        <v>200</v>
      </c>
      <c r="G104" s="33" t="s">
        <v>131</v>
      </c>
    </row>
    <row r="105" spans="1:7">
      <c r="A105" s="33" t="s">
        <v>675</v>
      </c>
      <c r="B105" s="33" t="s">
        <v>194</v>
      </c>
      <c r="C105" s="33" t="s">
        <v>201</v>
      </c>
      <c r="D105" s="33" t="s">
        <v>131</v>
      </c>
      <c r="E105" s="33" t="s">
        <v>131</v>
      </c>
      <c r="F105" s="33" t="s">
        <v>201</v>
      </c>
      <c r="G105" s="33" t="s">
        <v>131</v>
      </c>
    </row>
    <row r="106" spans="1:7">
      <c r="A106" s="33" t="s">
        <v>676</v>
      </c>
      <c r="B106" s="33" t="s">
        <v>194</v>
      </c>
      <c r="C106" s="33" t="s">
        <v>202</v>
      </c>
      <c r="D106" s="33" t="s">
        <v>131</v>
      </c>
      <c r="E106" s="33" t="s">
        <v>131</v>
      </c>
      <c r="F106" s="33" t="s">
        <v>202</v>
      </c>
      <c r="G106" s="33" t="s">
        <v>131</v>
      </c>
    </row>
    <row r="107" spans="1:7" ht="30">
      <c r="A107" s="33" t="s">
        <v>677</v>
      </c>
      <c r="B107" s="33" t="s">
        <v>194</v>
      </c>
      <c r="C107" s="33" t="s">
        <v>203</v>
      </c>
      <c r="D107" s="33" t="s">
        <v>131</v>
      </c>
      <c r="E107" s="33" t="s">
        <v>131</v>
      </c>
      <c r="F107" s="33" t="s">
        <v>203</v>
      </c>
      <c r="G107" s="33" t="s">
        <v>131</v>
      </c>
    </row>
    <row r="108" spans="1:7" ht="30">
      <c r="A108" s="33" t="s">
        <v>678</v>
      </c>
      <c r="B108" s="33" t="s">
        <v>194</v>
      </c>
      <c r="C108" s="33" t="s">
        <v>204</v>
      </c>
      <c r="D108" s="33" t="s">
        <v>131</v>
      </c>
      <c r="E108" s="33" t="s">
        <v>131</v>
      </c>
      <c r="F108" s="33" t="s">
        <v>204</v>
      </c>
      <c r="G108" s="33" t="s">
        <v>131</v>
      </c>
    </row>
    <row r="109" spans="1:7" ht="30">
      <c r="A109" s="33" t="s">
        <v>679</v>
      </c>
      <c r="B109" s="33" t="s">
        <v>205</v>
      </c>
      <c r="C109" s="33" t="s">
        <v>206</v>
      </c>
      <c r="D109" s="33" t="s">
        <v>131</v>
      </c>
      <c r="E109" s="33" t="s">
        <v>131</v>
      </c>
      <c r="F109" s="33" t="s">
        <v>206</v>
      </c>
      <c r="G109" s="33" t="s">
        <v>131</v>
      </c>
    </row>
    <row r="110" spans="1:7" ht="30">
      <c r="A110" s="33" t="s">
        <v>680</v>
      </c>
      <c r="B110" s="33" t="s">
        <v>205</v>
      </c>
      <c r="C110" s="33" t="s">
        <v>207</v>
      </c>
      <c r="D110" s="33" t="s">
        <v>131</v>
      </c>
      <c r="E110" s="33" t="s">
        <v>131</v>
      </c>
      <c r="F110" s="33" t="s">
        <v>207</v>
      </c>
      <c r="G110" s="33" t="s">
        <v>131</v>
      </c>
    </row>
    <row r="111" spans="1:7" ht="45">
      <c r="A111" s="33" t="s">
        <v>681</v>
      </c>
      <c r="B111" s="33" t="s">
        <v>205</v>
      </c>
      <c r="C111" s="33" t="s">
        <v>208</v>
      </c>
      <c r="D111" s="33" t="s">
        <v>131</v>
      </c>
      <c r="E111" s="33" t="s">
        <v>131</v>
      </c>
      <c r="F111" s="33" t="s">
        <v>208</v>
      </c>
      <c r="G111" s="33" t="s">
        <v>131</v>
      </c>
    </row>
    <row r="112" spans="1:7">
      <c r="A112" s="33" t="s">
        <v>682</v>
      </c>
      <c r="B112" s="33" t="s">
        <v>205</v>
      </c>
      <c r="C112" s="33" t="s">
        <v>209</v>
      </c>
      <c r="D112" s="33" t="s">
        <v>131</v>
      </c>
      <c r="E112" s="33" t="s">
        <v>131</v>
      </c>
      <c r="F112" s="33" t="s">
        <v>209</v>
      </c>
      <c r="G112" s="33" t="s">
        <v>131</v>
      </c>
    </row>
    <row r="113" spans="1:7">
      <c r="A113" s="33" t="s">
        <v>683</v>
      </c>
      <c r="B113" s="33" t="s">
        <v>205</v>
      </c>
      <c r="C113" s="33" t="s">
        <v>210</v>
      </c>
      <c r="D113" s="33" t="s">
        <v>131</v>
      </c>
      <c r="E113" s="33" t="s">
        <v>131</v>
      </c>
      <c r="F113" s="33" t="s">
        <v>210</v>
      </c>
      <c r="G113" s="33" t="s">
        <v>131</v>
      </c>
    </row>
    <row r="114" spans="1:7">
      <c r="A114" s="33" t="s">
        <v>684</v>
      </c>
      <c r="B114" s="33" t="s">
        <v>205</v>
      </c>
      <c r="C114" s="33" t="s">
        <v>211</v>
      </c>
      <c r="D114" s="33" t="s">
        <v>131</v>
      </c>
      <c r="E114" s="33" t="s">
        <v>131</v>
      </c>
      <c r="F114" s="33" t="s">
        <v>211</v>
      </c>
      <c r="G114" s="33" t="s">
        <v>131</v>
      </c>
    </row>
    <row r="115" spans="1:7" ht="30">
      <c r="A115" s="33" t="s">
        <v>685</v>
      </c>
      <c r="B115" s="33" t="s">
        <v>205</v>
      </c>
      <c r="C115" s="33" t="s">
        <v>212</v>
      </c>
      <c r="D115" s="33" t="s">
        <v>131</v>
      </c>
      <c r="E115" s="33" t="s">
        <v>131</v>
      </c>
      <c r="F115" s="33" t="s">
        <v>212</v>
      </c>
      <c r="G115" s="33" t="s">
        <v>131</v>
      </c>
    </row>
    <row r="116" spans="1:7" ht="30">
      <c r="A116" s="33" t="s">
        <v>686</v>
      </c>
      <c r="B116" s="33" t="s">
        <v>205</v>
      </c>
      <c r="C116" s="33" t="s">
        <v>213</v>
      </c>
      <c r="D116" s="33" t="s">
        <v>131</v>
      </c>
      <c r="E116" s="33" t="s">
        <v>131</v>
      </c>
      <c r="F116" s="33" t="s">
        <v>213</v>
      </c>
      <c r="G116" s="33" t="s">
        <v>131</v>
      </c>
    </row>
    <row r="117" spans="1:7">
      <c r="A117" s="33" t="s">
        <v>687</v>
      </c>
      <c r="B117" s="33" t="s">
        <v>205</v>
      </c>
      <c r="C117" s="33" t="s">
        <v>214</v>
      </c>
      <c r="D117" s="33" t="s">
        <v>131</v>
      </c>
      <c r="E117" s="33" t="s">
        <v>131</v>
      </c>
      <c r="F117" s="33" t="s">
        <v>214</v>
      </c>
      <c r="G117" s="33" t="s">
        <v>131</v>
      </c>
    </row>
    <row r="118" spans="1:7" ht="45">
      <c r="A118" s="33" t="s">
        <v>688</v>
      </c>
      <c r="B118" s="33" t="s">
        <v>205</v>
      </c>
      <c r="C118" s="33" t="s">
        <v>215</v>
      </c>
      <c r="D118" s="33" t="s">
        <v>131</v>
      </c>
      <c r="E118" s="33" t="s">
        <v>131</v>
      </c>
      <c r="F118" s="33" t="s">
        <v>215</v>
      </c>
      <c r="G118" s="33" t="s">
        <v>131</v>
      </c>
    </row>
    <row r="119" spans="1:7" ht="30">
      <c r="A119" s="33" t="s">
        <v>689</v>
      </c>
      <c r="B119" s="33" t="s">
        <v>205</v>
      </c>
      <c r="C119" s="33" t="s">
        <v>216</v>
      </c>
      <c r="D119" s="33" t="s">
        <v>131</v>
      </c>
      <c r="E119" s="33" t="s">
        <v>131</v>
      </c>
      <c r="F119" s="33" t="s">
        <v>216</v>
      </c>
      <c r="G119" s="33" t="s">
        <v>131</v>
      </c>
    </row>
    <row r="120" spans="1:7">
      <c r="A120" s="33" t="s">
        <v>690</v>
      </c>
      <c r="B120" s="33" t="s">
        <v>205</v>
      </c>
      <c r="C120" s="33" t="s">
        <v>217</v>
      </c>
      <c r="D120" s="33" t="s">
        <v>131</v>
      </c>
      <c r="E120" s="33" t="s">
        <v>131</v>
      </c>
      <c r="F120" s="33" t="s">
        <v>217</v>
      </c>
      <c r="G120" s="33" t="s">
        <v>131</v>
      </c>
    </row>
    <row r="121" spans="1:7">
      <c r="A121" s="33" t="s">
        <v>691</v>
      </c>
      <c r="B121" s="33" t="s">
        <v>205</v>
      </c>
      <c r="C121" s="33" t="s">
        <v>218</v>
      </c>
      <c r="D121" s="33" t="s">
        <v>131</v>
      </c>
      <c r="E121" s="33" t="s">
        <v>131</v>
      </c>
      <c r="F121" s="33" t="s">
        <v>218</v>
      </c>
      <c r="G121" s="33" t="s">
        <v>131</v>
      </c>
    </row>
    <row r="122" spans="1:7" ht="30">
      <c r="A122" s="33" t="s">
        <v>692</v>
      </c>
      <c r="B122" s="33" t="s">
        <v>205</v>
      </c>
      <c r="C122" s="33" t="s">
        <v>219</v>
      </c>
      <c r="D122" s="33" t="s">
        <v>131</v>
      </c>
      <c r="E122" s="33" t="s">
        <v>131</v>
      </c>
      <c r="F122" s="33" t="s">
        <v>219</v>
      </c>
      <c r="G122" s="33" t="s">
        <v>131</v>
      </c>
    </row>
    <row r="123" spans="1:7">
      <c r="A123" s="33" t="s">
        <v>693</v>
      </c>
      <c r="B123" s="33" t="s">
        <v>205</v>
      </c>
      <c r="C123" s="33" t="s">
        <v>220</v>
      </c>
      <c r="D123" s="33" t="s">
        <v>131</v>
      </c>
      <c r="E123" s="33" t="s">
        <v>131</v>
      </c>
      <c r="F123" s="33" t="s">
        <v>220</v>
      </c>
      <c r="G123" s="33" t="s">
        <v>131</v>
      </c>
    </row>
    <row r="124" spans="1:7">
      <c r="A124" s="33" t="s">
        <v>694</v>
      </c>
      <c r="B124" s="33" t="s">
        <v>205</v>
      </c>
      <c r="C124" s="33" t="s">
        <v>221</v>
      </c>
      <c r="D124" s="33" t="s">
        <v>131</v>
      </c>
      <c r="E124" s="33" t="s">
        <v>131</v>
      </c>
      <c r="F124" s="33" t="s">
        <v>221</v>
      </c>
      <c r="G124" s="33" t="s">
        <v>131</v>
      </c>
    </row>
    <row r="125" spans="1:7" ht="90">
      <c r="A125" s="33" t="s">
        <v>695</v>
      </c>
      <c r="B125" s="33" t="s">
        <v>205</v>
      </c>
      <c r="C125" s="33" t="s">
        <v>222</v>
      </c>
      <c r="D125" s="33" t="s">
        <v>131</v>
      </c>
      <c r="E125" s="33" t="s">
        <v>131</v>
      </c>
      <c r="F125" s="33" t="s">
        <v>222</v>
      </c>
      <c r="G125" s="33" t="s">
        <v>131</v>
      </c>
    </row>
    <row r="126" spans="1:7" ht="60">
      <c r="A126" s="33" t="s">
        <v>696</v>
      </c>
      <c r="B126" s="33" t="s">
        <v>205</v>
      </c>
      <c r="C126" s="33" t="s">
        <v>223</v>
      </c>
      <c r="D126" s="33" t="s">
        <v>131</v>
      </c>
      <c r="E126" s="33" t="s">
        <v>131</v>
      </c>
      <c r="F126" s="33" t="s">
        <v>223</v>
      </c>
      <c r="G126" s="33" t="s">
        <v>131</v>
      </c>
    </row>
    <row r="127" spans="1:7">
      <c r="A127" s="33" t="s">
        <v>697</v>
      </c>
      <c r="B127" s="33" t="s">
        <v>224</v>
      </c>
      <c r="C127" s="33" t="s">
        <v>218</v>
      </c>
      <c r="D127" s="33" t="s">
        <v>131</v>
      </c>
      <c r="E127" s="33" t="s">
        <v>131</v>
      </c>
      <c r="F127" s="33" t="s">
        <v>218</v>
      </c>
      <c r="G127" s="33" t="s">
        <v>131</v>
      </c>
    </row>
    <row r="128" spans="1:7">
      <c r="A128" s="33" t="s">
        <v>698</v>
      </c>
      <c r="B128" s="33" t="s">
        <v>224</v>
      </c>
      <c r="C128" s="33" t="s">
        <v>225</v>
      </c>
      <c r="D128" s="33" t="s">
        <v>131</v>
      </c>
      <c r="E128" s="33" t="s">
        <v>131</v>
      </c>
      <c r="F128" s="33" t="s">
        <v>225</v>
      </c>
      <c r="G128" s="33" t="s">
        <v>131</v>
      </c>
    </row>
    <row r="129" spans="1:7">
      <c r="A129" s="33" t="s">
        <v>699</v>
      </c>
      <c r="B129" s="33" t="s">
        <v>224</v>
      </c>
      <c r="C129" s="33" t="s">
        <v>226</v>
      </c>
      <c r="D129" s="33" t="s">
        <v>131</v>
      </c>
      <c r="E129" s="33" t="s">
        <v>131</v>
      </c>
      <c r="F129" s="33" t="s">
        <v>226</v>
      </c>
      <c r="G129" s="33" t="s">
        <v>131</v>
      </c>
    </row>
    <row r="130" spans="1:7">
      <c r="A130" s="33" t="s">
        <v>700</v>
      </c>
      <c r="B130" s="33" t="s">
        <v>224</v>
      </c>
      <c r="C130" s="33" t="s">
        <v>227</v>
      </c>
      <c r="D130" s="33" t="s">
        <v>131</v>
      </c>
      <c r="E130" s="33" t="s">
        <v>131</v>
      </c>
      <c r="F130" s="33" t="s">
        <v>227</v>
      </c>
      <c r="G130" s="33" t="s">
        <v>131</v>
      </c>
    </row>
    <row r="131" spans="1:7" ht="45">
      <c r="A131" s="33" t="s">
        <v>701</v>
      </c>
      <c r="B131" s="33" t="s">
        <v>224</v>
      </c>
      <c r="C131" s="33" t="s">
        <v>228</v>
      </c>
      <c r="D131" s="33" t="s">
        <v>131</v>
      </c>
      <c r="E131" s="33" t="s">
        <v>131</v>
      </c>
      <c r="F131" s="33" t="s">
        <v>228</v>
      </c>
      <c r="G131" s="33" t="s">
        <v>131</v>
      </c>
    </row>
    <row r="132" spans="1:7">
      <c r="A132" s="33" t="s">
        <v>702</v>
      </c>
      <c r="B132" s="33" t="s">
        <v>224</v>
      </c>
      <c r="C132" s="33" t="s">
        <v>229</v>
      </c>
      <c r="D132" s="33" t="s">
        <v>131</v>
      </c>
      <c r="E132" s="33" t="s">
        <v>131</v>
      </c>
      <c r="F132" s="33" t="s">
        <v>229</v>
      </c>
      <c r="G132" s="33" t="s">
        <v>131</v>
      </c>
    </row>
    <row r="133" spans="1:7">
      <c r="A133" s="33" t="s">
        <v>703</v>
      </c>
      <c r="B133" s="33" t="s">
        <v>224</v>
      </c>
      <c r="C133" s="33" t="s">
        <v>230</v>
      </c>
      <c r="D133" s="33" t="s">
        <v>131</v>
      </c>
      <c r="E133" s="33" t="s">
        <v>131</v>
      </c>
      <c r="F133" s="33" t="s">
        <v>230</v>
      </c>
      <c r="G133" s="33" t="s">
        <v>131</v>
      </c>
    </row>
    <row r="134" spans="1:7" ht="45">
      <c r="A134" s="33" t="s">
        <v>704</v>
      </c>
      <c r="B134" s="33" t="s">
        <v>224</v>
      </c>
      <c r="C134" s="33" t="s">
        <v>231</v>
      </c>
      <c r="D134" s="33" t="s">
        <v>131</v>
      </c>
      <c r="E134" s="33" t="s">
        <v>131</v>
      </c>
      <c r="F134" s="33" t="s">
        <v>231</v>
      </c>
      <c r="G134" s="33" t="s">
        <v>131</v>
      </c>
    </row>
    <row r="135" spans="1:7" ht="45">
      <c r="A135" s="33" t="s">
        <v>705</v>
      </c>
      <c r="B135" s="33" t="s">
        <v>224</v>
      </c>
      <c r="C135" s="33" t="s">
        <v>232</v>
      </c>
      <c r="D135" s="33" t="s">
        <v>131</v>
      </c>
      <c r="E135" s="33" t="s">
        <v>131</v>
      </c>
      <c r="F135" s="33" t="s">
        <v>232</v>
      </c>
      <c r="G135" s="33" t="s">
        <v>131</v>
      </c>
    </row>
    <row r="136" spans="1:7">
      <c r="A136" s="33" t="s">
        <v>706</v>
      </c>
      <c r="B136" s="33" t="s">
        <v>224</v>
      </c>
      <c r="C136" s="33" t="s">
        <v>233</v>
      </c>
      <c r="D136" s="33" t="s">
        <v>131</v>
      </c>
      <c r="E136" s="33" t="s">
        <v>131</v>
      </c>
      <c r="F136" s="33" t="s">
        <v>233</v>
      </c>
      <c r="G136" s="33" t="s">
        <v>131</v>
      </c>
    </row>
    <row r="137" spans="1:7">
      <c r="A137" s="33" t="s">
        <v>707</v>
      </c>
      <c r="B137" s="33" t="s">
        <v>234</v>
      </c>
      <c r="C137" s="33" t="s">
        <v>235</v>
      </c>
      <c r="D137" s="33" t="s">
        <v>131</v>
      </c>
      <c r="E137" s="33" t="s">
        <v>131</v>
      </c>
      <c r="F137" s="33" t="s">
        <v>235</v>
      </c>
      <c r="G137" s="33" t="s">
        <v>131</v>
      </c>
    </row>
    <row r="138" spans="1:7">
      <c r="A138" s="33" t="s">
        <v>708</v>
      </c>
      <c r="B138" s="33" t="s">
        <v>234</v>
      </c>
      <c r="C138" s="33" t="s">
        <v>236</v>
      </c>
      <c r="D138" s="33" t="s">
        <v>131</v>
      </c>
      <c r="E138" s="33" t="s">
        <v>131</v>
      </c>
      <c r="F138" s="33" t="s">
        <v>236</v>
      </c>
      <c r="G138" s="33" t="s">
        <v>131</v>
      </c>
    </row>
    <row r="139" spans="1:7">
      <c r="A139" s="33" t="s">
        <v>709</v>
      </c>
      <c r="B139" s="33" t="s">
        <v>234</v>
      </c>
      <c r="C139" s="33" t="s">
        <v>237</v>
      </c>
      <c r="D139" s="33" t="s">
        <v>131</v>
      </c>
      <c r="E139" s="33" t="s">
        <v>131</v>
      </c>
      <c r="F139" s="33" t="s">
        <v>237</v>
      </c>
      <c r="G139" s="33" t="s">
        <v>131</v>
      </c>
    </row>
    <row r="140" spans="1:7">
      <c r="A140" s="33" t="s">
        <v>710</v>
      </c>
      <c r="B140" s="33" t="s">
        <v>234</v>
      </c>
      <c r="C140" s="33" t="s">
        <v>238</v>
      </c>
      <c r="D140" s="33" t="s">
        <v>131</v>
      </c>
      <c r="E140" s="33" t="s">
        <v>131</v>
      </c>
      <c r="F140" s="33" t="s">
        <v>238</v>
      </c>
      <c r="G140" s="33" t="s">
        <v>131</v>
      </c>
    </row>
    <row r="141" spans="1:7" ht="30">
      <c r="A141" s="33" t="s">
        <v>711</v>
      </c>
      <c r="B141" s="33" t="s">
        <v>234</v>
      </c>
      <c r="C141" s="33" t="s">
        <v>239</v>
      </c>
      <c r="D141" s="33" t="s">
        <v>131</v>
      </c>
      <c r="E141" s="33" t="s">
        <v>131</v>
      </c>
      <c r="F141" s="33" t="s">
        <v>239</v>
      </c>
      <c r="G141" s="33" t="s">
        <v>131</v>
      </c>
    </row>
    <row r="142" spans="1:7">
      <c r="A142" s="33" t="s">
        <v>712</v>
      </c>
      <c r="B142" s="33" t="s">
        <v>234</v>
      </c>
      <c r="C142" s="33" t="s">
        <v>240</v>
      </c>
      <c r="D142" s="33" t="s">
        <v>131</v>
      </c>
      <c r="E142" s="33" t="s">
        <v>131</v>
      </c>
      <c r="F142" s="33" t="s">
        <v>240</v>
      </c>
      <c r="G142" s="33" t="s">
        <v>131</v>
      </c>
    </row>
    <row r="143" spans="1:7" ht="30">
      <c r="A143" s="33" t="s">
        <v>713</v>
      </c>
      <c r="B143" s="33" t="s">
        <v>234</v>
      </c>
      <c r="C143" s="33" t="s">
        <v>241</v>
      </c>
      <c r="D143" s="33" t="s">
        <v>131</v>
      </c>
      <c r="E143" s="33" t="s">
        <v>131</v>
      </c>
      <c r="F143" s="33" t="s">
        <v>241</v>
      </c>
      <c r="G143" s="33" t="s">
        <v>131</v>
      </c>
    </row>
    <row r="144" spans="1:7">
      <c r="A144" s="33" t="s">
        <v>714</v>
      </c>
      <c r="B144" s="33" t="s">
        <v>234</v>
      </c>
      <c r="C144" s="33" t="s">
        <v>242</v>
      </c>
      <c r="D144" s="33" t="s">
        <v>131</v>
      </c>
      <c r="E144" s="33" t="s">
        <v>131</v>
      </c>
      <c r="F144" s="33" t="s">
        <v>242</v>
      </c>
      <c r="G144" s="33" t="s">
        <v>131</v>
      </c>
    </row>
    <row r="145" spans="1:7" ht="30">
      <c r="A145" s="33" t="s">
        <v>715</v>
      </c>
      <c r="B145" s="33" t="s">
        <v>234</v>
      </c>
      <c r="C145" s="33" t="s">
        <v>243</v>
      </c>
      <c r="D145" s="33" t="s">
        <v>131</v>
      </c>
      <c r="E145" s="33" t="s">
        <v>131</v>
      </c>
      <c r="F145" s="33" t="s">
        <v>243</v>
      </c>
      <c r="G145" s="33" t="s">
        <v>131</v>
      </c>
    </row>
    <row r="146" spans="1:7">
      <c r="A146" s="33" t="s">
        <v>716</v>
      </c>
      <c r="B146" s="33" t="s">
        <v>278</v>
      </c>
      <c r="C146" s="33" t="s">
        <v>279</v>
      </c>
      <c r="D146" s="33" t="s">
        <v>131</v>
      </c>
      <c r="E146" s="33" t="s">
        <v>131</v>
      </c>
      <c r="F146" s="33" t="s">
        <v>279</v>
      </c>
      <c r="G146" s="33" t="s">
        <v>131</v>
      </c>
    </row>
    <row r="147" spans="1:7" ht="30">
      <c r="A147" s="33" t="s">
        <v>717</v>
      </c>
      <c r="B147" s="33" t="s">
        <v>278</v>
      </c>
      <c r="C147" s="33" t="s">
        <v>280</v>
      </c>
      <c r="D147" s="33" t="s">
        <v>131</v>
      </c>
      <c r="E147" s="33" t="s">
        <v>131</v>
      </c>
      <c r="F147" s="33" t="s">
        <v>280</v>
      </c>
      <c r="G147" s="33" t="s">
        <v>131</v>
      </c>
    </row>
    <row r="148" spans="1:7">
      <c r="A148" s="33" t="s">
        <v>718</v>
      </c>
      <c r="B148" s="33" t="s">
        <v>278</v>
      </c>
      <c r="C148" s="33" t="s">
        <v>227</v>
      </c>
      <c r="D148" s="33" t="s">
        <v>131</v>
      </c>
      <c r="E148" s="33" t="s">
        <v>131</v>
      </c>
      <c r="F148" s="33" t="s">
        <v>227</v>
      </c>
      <c r="G148" s="33" t="s">
        <v>131</v>
      </c>
    </row>
    <row r="149" spans="1:7" ht="30">
      <c r="A149" s="33" t="s">
        <v>719</v>
      </c>
      <c r="B149" s="33" t="s">
        <v>278</v>
      </c>
      <c r="C149" s="33" t="s">
        <v>281</v>
      </c>
      <c r="D149" s="33" t="s">
        <v>131</v>
      </c>
      <c r="E149" s="33" t="s">
        <v>131</v>
      </c>
      <c r="F149" s="33" t="s">
        <v>281</v>
      </c>
      <c r="G149" s="33" t="s">
        <v>131</v>
      </c>
    </row>
    <row r="150" spans="1:7">
      <c r="A150" s="33" t="s">
        <v>720</v>
      </c>
      <c r="B150" s="33" t="s">
        <v>278</v>
      </c>
      <c r="C150" s="33" t="s">
        <v>282</v>
      </c>
      <c r="D150" s="33" t="s">
        <v>131</v>
      </c>
      <c r="E150" s="33" t="s">
        <v>131</v>
      </c>
      <c r="F150" s="33" t="s">
        <v>282</v>
      </c>
      <c r="G150" s="33" t="s">
        <v>131</v>
      </c>
    </row>
    <row r="151" spans="1:7">
      <c r="A151" s="33" t="s">
        <v>721</v>
      </c>
      <c r="B151" s="33" t="s">
        <v>278</v>
      </c>
      <c r="C151" s="33" t="s">
        <v>283</v>
      </c>
      <c r="D151" s="33" t="s">
        <v>131</v>
      </c>
      <c r="E151" s="33" t="s">
        <v>131</v>
      </c>
      <c r="F151" s="33" t="s">
        <v>283</v>
      </c>
      <c r="G151" s="33" t="s">
        <v>131</v>
      </c>
    </row>
    <row r="152" spans="1:7">
      <c r="A152" s="33" t="s">
        <v>722</v>
      </c>
      <c r="B152" s="33" t="s">
        <v>278</v>
      </c>
      <c r="C152" s="33" t="s">
        <v>284</v>
      </c>
      <c r="D152" s="33" t="s">
        <v>131</v>
      </c>
      <c r="E152" s="33" t="s">
        <v>131</v>
      </c>
      <c r="F152" s="33" t="s">
        <v>284</v>
      </c>
      <c r="G152" s="33" t="s">
        <v>131</v>
      </c>
    </row>
    <row r="153" spans="1:7">
      <c r="A153" s="33" t="s">
        <v>723</v>
      </c>
      <c r="B153" s="33" t="s">
        <v>278</v>
      </c>
      <c r="C153" s="33" t="s">
        <v>285</v>
      </c>
      <c r="D153" s="33" t="s">
        <v>131</v>
      </c>
      <c r="E153" s="33" t="s">
        <v>131</v>
      </c>
      <c r="F153" s="33" t="s">
        <v>285</v>
      </c>
      <c r="G153" s="33" t="s">
        <v>131</v>
      </c>
    </row>
    <row r="154" spans="1:7">
      <c r="A154" s="33" t="s">
        <v>724</v>
      </c>
      <c r="B154" s="33" t="s">
        <v>278</v>
      </c>
      <c r="C154" s="33" t="s">
        <v>286</v>
      </c>
      <c r="D154" s="33" t="s">
        <v>131</v>
      </c>
      <c r="E154" s="33" t="s">
        <v>131</v>
      </c>
      <c r="F154" s="33" t="s">
        <v>286</v>
      </c>
      <c r="G154" s="33" t="s">
        <v>131</v>
      </c>
    </row>
    <row r="155" spans="1:7" ht="30">
      <c r="A155" s="33" t="s">
        <v>725</v>
      </c>
      <c r="B155" s="33" t="s">
        <v>278</v>
      </c>
      <c r="C155" s="33" t="s">
        <v>287</v>
      </c>
      <c r="D155" s="33" t="s">
        <v>131</v>
      </c>
      <c r="E155" s="33" t="s">
        <v>131</v>
      </c>
      <c r="F155" s="33" t="s">
        <v>287</v>
      </c>
      <c r="G155" s="33" t="s">
        <v>131</v>
      </c>
    </row>
    <row r="156" spans="1:7" ht="45">
      <c r="A156" s="33" t="s">
        <v>726</v>
      </c>
      <c r="B156" s="33" t="s">
        <v>278</v>
      </c>
      <c r="C156" s="33" t="s">
        <v>288</v>
      </c>
      <c r="D156" s="33" t="s">
        <v>131</v>
      </c>
      <c r="E156" s="33" t="s">
        <v>131</v>
      </c>
      <c r="F156" s="33" t="s">
        <v>288</v>
      </c>
      <c r="G156" s="33" t="s">
        <v>131</v>
      </c>
    </row>
    <row r="157" spans="1:7">
      <c r="A157" s="33" t="s">
        <v>727</v>
      </c>
      <c r="B157" s="33" t="s">
        <v>278</v>
      </c>
      <c r="C157" s="33" t="s">
        <v>289</v>
      </c>
      <c r="D157" s="33" t="s">
        <v>131</v>
      </c>
      <c r="E157" s="33" t="s">
        <v>131</v>
      </c>
      <c r="F157" s="33" t="s">
        <v>289</v>
      </c>
      <c r="G157" s="33" t="s">
        <v>131</v>
      </c>
    </row>
    <row r="158" spans="1:7">
      <c r="A158" s="33" t="s">
        <v>728</v>
      </c>
      <c r="B158" s="33" t="s">
        <v>278</v>
      </c>
      <c r="C158" s="33" t="s">
        <v>290</v>
      </c>
      <c r="D158" s="33" t="s">
        <v>131</v>
      </c>
      <c r="E158" s="33" t="s">
        <v>131</v>
      </c>
      <c r="F158" s="33" t="s">
        <v>290</v>
      </c>
      <c r="G158" s="33" t="s">
        <v>131</v>
      </c>
    </row>
    <row r="159" spans="1:7" ht="30">
      <c r="A159" s="33" t="s">
        <v>729</v>
      </c>
      <c r="B159" s="33" t="s">
        <v>278</v>
      </c>
      <c r="C159" s="33" t="s">
        <v>291</v>
      </c>
      <c r="D159" s="33" t="s">
        <v>131</v>
      </c>
      <c r="E159" s="33" t="s">
        <v>131</v>
      </c>
      <c r="F159" s="33" t="s">
        <v>291</v>
      </c>
      <c r="G159" s="33" t="s">
        <v>131</v>
      </c>
    </row>
    <row r="160" spans="1:7" ht="30">
      <c r="A160" s="33" t="s">
        <v>730</v>
      </c>
      <c r="B160" s="33" t="s">
        <v>278</v>
      </c>
      <c r="C160" s="33" t="s">
        <v>292</v>
      </c>
      <c r="D160" s="33" t="s">
        <v>131</v>
      </c>
      <c r="E160" s="33" t="s">
        <v>131</v>
      </c>
      <c r="F160" s="33" t="s">
        <v>292</v>
      </c>
      <c r="G160" s="33" t="s">
        <v>131</v>
      </c>
    </row>
    <row r="161" spans="1:7" ht="30">
      <c r="A161" s="33" t="s">
        <v>731</v>
      </c>
      <c r="B161" s="33" t="s">
        <v>278</v>
      </c>
      <c r="C161" s="33" t="s">
        <v>293</v>
      </c>
      <c r="D161" s="33" t="s">
        <v>131</v>
      </c>
      <c r="E161" s="33" t="s">
        <v>131</v>
      </c>
      <c r="F161" s="33" t="s">
        <v>293</v>
      </c>
      <c r="G161" s="33" t="s">
        <v>131</v>
      </c>
    </row>
    <row r="162" spans="1:7" ht="30">
      <c r="A162" s="33" t="s">
        <v>732</v>
      </c>
      <c r="B162" s="33" t="s">
        <v>278</v>
      </c>
      <c r="C162" s="33" t="s">
        <v>294</v>
      </c>
      <c r="D162" s="33" t="s">
        <v>131</v>
      </c>
      <c r="E162" s="33" t="s">
        <v>131</v>
      </c>
      <c r="F162" s="33" t="s">
        <v>294</v>
      </c>
      <c r="G162" s="33" t="s">
        <v>131</v>
      </c>
    </row>
    <row r="163" spans="1:7">
      <c r="A163" s="33" t="s">
        <v>733</v>
      </c>
      <c r="B163" s="33" t="s">
        <v>278</v>
      </c>
      <c r="C163" s="33" t="s">
        <v>295</v>
      </c>
      <c r="D163" s="33" t="s">
        <v>131</v>
      </c>
      <c r="E163" s="33" t="s">
        <v>131</v>
      </c>
      <c r="F163" s="33" t="s">
        <v>295</v>
      </c>
      <c r="G163" s="33" t="s">
        <v>131</v>
      </c>
    </row>
    <row r="164" spans="1:7" ht="30">
      <c r="A164" s="33" t="s">
        <v>734</v>
      </c>
      <c r="B164" s="33" t="s">
        <v>278</v>
      </c>
      <c r="C164" s="33" t="s">
        <v>296</v>
      </c>
      <c r="D164" s="33" t="s">
        <v>131</v>
      </c>
      <c r="E164" s="33" t="s">
        <v>131</v>
      </c>
      <c r="F164" s="33" t="s">
        <v>296</v>
      </c>
      <c r="G164" s="33" t="s">
        <v>131</v>
      </c>
    </row>
    <row r="165" spans="1:7">
      <c r="A165" s="33" t="s">
        <v>735</v>
      </c>
      <c r="B165" s="33" t="s">
        <v>278</v>
      </c>
      <c r="C165" s="33" t="s">
        <v>297</v>
      </c>
      <c r="D165" s="33" t="s">
        <v>131</v>
      </c>
      <c r="E165" s="33" t="s">
        <v>131</v>
      </c>
      <c r="F165" s="33" t="s">
        <v>297</v>
      </c>
      <c r="G165" s="33" t="s">
        <v>131</v>
      </c>
    </row>
    <row r="166" spans="1:7">
      <c r="A166" s="33" t="s">
        <v>736</v>
      </c>
      <c r="B166" s="33" t="s">
        <v>278</v>
      </c>
      <c r="C166" s="33" t="s">
        <v>298</v>
      </c>
      <c r="D166" s="33" t="s">
        <v>131</v>
      </c>
      <c r="E166" s="33" t="s">
        <v>131</v>
      </c>
      <c r="F166" s="33" t="s">
        <v>298</v>
      </c>
      <c r="G166" s="33" t="s">
        <v>131</v>
      </c>
    </row>
    <row r="167" spans="1:7" ht="30">
      <c r="A167" s="33" t="s">
        <v>737</v>
      </c>
      <c r="B167" s="33" t="s">
        <v>278</v>
      </c>
      <c r="C167" s="33" t="s">
        <v>299</v>
      </c>
      <c r="D167" s="33" t="s">
        <v>131</v>
      </c>
      <c r="E167" s="33" t="s">
        <v>131</v>
      </c>
      <c r="F167" s="33" t="s">
        <v>299</v>
      </c>
      <c r="G167" s="33" t="s">
        <v>131</v>
      </c>
    </row>
    <row r="168" spans="1:7">
      <c r="A168" s="33" t="s">
        <v>738</v>
      </c>
      <c r="B168" s="33" t="s">
        <v>278</v>
      </c>
      <c r="C168" s="33" t="s">
        <v>300</v>
      </c>
      <c r="D168" s="33" t="s">
        <v>131</v>
      </c>
      <c r="E168" s="33" t="s">
        <v>131</v>
      </c>
      <c r="F168" s="33" t="s">
        <v>300</v>
      </c>
      <c r="G168" s="33" t="s">
        <v>131</v>
      </c>
    </row>
    <row r="169" spans="1:7">
      <c r="A169" s="33" t="s">
        <v>739</v>
      </c>
      <c r="B169" s="33" t="s">
        <v>301</v>
      </c>
      <c r="C169" s="33" t="s">
        <v>302</v>
      </c>
      <c r="D169" s="33" t="s">
        <v>131</v>
      </c>
      <c r="E169" s="33" t="s">
        <v>131</v>
      </c>
      <c r="F169" s="33" t="s">
        <v>302</v>
      </c>
      <c r="G169" s="33" t="s">
        <v>131</v>
      </c>
    </row>
    <row r="170" spans="1:7">
      <c r="A170" s="33" t="s">
        <v>740</v>
      </c>
      <c r="B170" s="33" t="s">
        <v>301</v>
      </c>
      <c r="C170" s="33" t="s">
        <v>303</v>
      </c>
      <c r="D170" s="33" t="s">
        <v>131</v>
      </c>
      <c r="E170" s="33" t="s">
        <v>131</v>
      </c>
      <c r="F170" s="33" t="s">
        <v>303</v>
      </c>
      <c r="G170" s="33" t="s">
        <v>131</v>
      </c>
    </row>
    <row r="171" spans="1:7" ht="30">
      <c r="A171" s="33" t="s">
        <v>741</v>
      </c>
      <c r="B171" s="33" t="s">
        <v>301</v>
      </c>
      <c r="C171" s="33" t="s">
        <v>207</v>
      </c>
      <c r="D171" s="33" t="s">
        <v>131</v>
      </c>
      <c r="E171" s="33" t="s">
        <v>131</v>
      </c>
      <c r="F171" s="33" t="s">
        <v>207</v>
      </c>
      <c r="G171" s="33" t="s">
        <v>131</v>
      </c>
    </row>
    <row r="172" spans="1:7">
      <c r="A172" s="33" t="s">
        <v>742</v>
      </c>
      <c r="B172" s="33" t="s">
        <v>301</v>
      </c>
      <c r="C172" s="33" t="s">
        <v>304</v>
      </c>
      <c r="D172" s="33" t="s">
        <v>131</v>
      </c>
      <c r="E172" s="33" t="s">
        <v>131</v>
      </c>
      <c r="F172" s="33" t="s">
        <v>304</v>
      </c>
      <c r="G172" s="33" t="s">
        <v>131</v>
      </c>
    </row>
    <row r="173" spans="1:7">
      <c r="A173" s="33" t="s">
        <v>743</v>
      </c>
      <c r="B173" s="33" t="s">
        <v>301</v>
      </c>
      <c r="C173" s="33" t="s">
        <v>305</v>
      </c>
      <c r="D173" s="33" t="s">
        <v>131</v>
      </c>
      <c r="E173" s="33" t="s">
        <v>131</v>
      </c>
      <c r="F173" s="33" t="s">
        <v>305</v>
      </c>
      <c r="G173" s="33" t="s">
        <v>131</v>
      </c>
    </row>
    <row r="174" spans="1:7">
      <c r="A174" s="33" t="s">
        <v>744</v>
      </c>
      <c r="B174" s="33" t="s">
        <v>301</v>
      </c>
      <c r="C174" s="33" t="s">
        <v>306</v>
      </c>
      <c r="D174" s="33" t="s">
        <v>131</v>
      </c>
      <c r="E174" s="33" t="s">
        <v>131</v>
      </c>
      <c r="F174" s="33" t="s">
        <v>306</v>
      </c>
      <c r="G174" s="33" t="s">
        <v>131</v>
      </c>
    </row>
    <row r="175" spans="1:7">
      <c r="A175" s="33" t="s">
        <v>745</v>
      </c>
      <c r="B175" s="33" t="s">
        <v>301</v>
      </c>
      <c r="C175" s="33" t="s">
        <v>307</v>
      </c>
      <c r="D175" s="33" t="s">
        <v>131</v>
      </c>
      <c r="E175" s="33" t="s">
        <v>131</v>
      </c>
      <c r="F175" s="33" t="s">
        <v>307</v>
      </c>
      <c r="G175" s="33" t="s">
        <v>131</v>
      </c>
    </row>
    <row r="176" spans="1:7">
      <c r="A176" s="33" t="s">
        <v>746</v>
      </c>
      <c r="B176" s="33" t="s">
        <v>301</v>
      </c>
      <c r="C176" s="33" t="s">
        <v>308</v>
      </c>
      <c r="D176" s="33" t="s">
        <v>131</v>
      </c>
      <c r="E176" s="33" t="s">
        <v>131</v>
      </c>
      <c r="F176" s="33" t="s">
        <v>308</v>
      </c>
      <c r="G176" s="33" t="s">
        <v>131</v>
      </c>
    </row>
    <row r="177" spans="1:7">
      <c r="A177" s="33" t="s">
        <v>747</v>
      </c>
      <c r="B177" s="33" t="s">
        <v>301</v>
      </c>
      <c r="C177" s="33" t="s">
        <v>309</v>
      </c>
      <c r="D177" s="33" t="s">
        <v>131</v>
      </c>
      <c r="E177" s="33" t="s">
        <v>131</v>
      </c>
      <c r="F177" s="33" t="s">
        <v>309</v>
      </c>
      <c r="G177" s="33" t="s">
        <v>131</v>
      </c>
    </row>
    <row r="178" spans="1:7">
      <c r="A178" s="33" t="s">
        <v>748</v>
      </c>
      <c r="B178" s="33" t="s">
        <v>310</v>
      </c>
      <c r="C178" s="33" t="s">
        <v>210</v>
      </c>
      <c r="D178" s="33" t="s">
        <v>131</v>
      </c>
      <c r="E178" s="33" t="s">
        <v>131</v>
      </c>
      <c r="F178" s="33" t="s">
        <v>210</v>
      </c>
      <c r="G178" s="33" t="s">
        <v>131</v>
      </c>
    </row>
    <row r="179" spans="1:7">
      <c r="A179" s="33" t="s">
        <v>749</v>
      </c>
      <c r="B179" s="33" t="s">
        <v>310</v>
      </c>
      <c r="C179" s="33" t="s">
        <v>311</v>
      </c>
      <c r="D179" s="33" t="s">
        <v>131</v>
      </c>
      <c r="E179" s="33" t="s">
        <v>131</v>
      </c>
      <c r="F179" s="33" t="s">
        <v>311</v>
      </c>
      <c r="G179" s="33" t="s">
        <v>131</v>
      </c>
    </row>
    <row r="180" spans="1:7">
      <c r="A180" s="33" t="s">
        <v>750</v>
      </c>
      <c r="B180" s="33" t="s">
        <v>310</v>
      </c>
      <c r="C180" s="33" t="s">
        <v>312</v>
      </c>
      <c r="D180" s="33" t="s">
        <v>131</v>
      </c>
      <c r="E180" s="33" t="s">
        <v>131</v>
      </c>
      <c r="F180" s="33" t="s">
        <v>312</v>
      </c>
      <c r="G180" s="33" t="s">
        <v>131</v>
      </c>
    </row>
    <row r="181" spans="1:7">
      <c r="A181" s="33" t="s">
        <v>751</v>
      </c>
      <c r="B181" s="33" t="s">
        <v>310</v>
      </c>
      <c r="C181" s="33" t="s">
        <v>313</v>
      </c>
      <c r="D181" s="33" t="s">
        <v>131</v>
      </c>
      <c r="E181" s="33" t="s">
        <v>131</v>
      </c>
      <c r="F181" s="33" t="s">
        <v>313</v>
      </c>
      <c r="G181" s="33" t="s">
        <v>131</v>
      </c>
    </row>
    <row r="182" spans="1:7" ht="30">
      <c r="A182" s="33" t="s">
        <v>752</v>
      </c>
      <c r="B182" s="33" t="s">
        <v>310</v>
      </c>
      <c r="C182" s="33" t="s">
        <v>314</v>
      </c>
      <c r="D182" s="33" t="s">
        <v>131</v>
      </c>
      <c r="E182" s="33" t="s">
        <v>131</v>
      </c>
      <c r="F182" s="33" t="s">
        <v>314</v>
      </c>
      <c r="G182" s="33" t="s">
        <v>131</v>
      </c>
    </row>
    <row r="183" spans="1:7">
      <c r="A183" s="33" t="s">
        <v>753</v>
      </c>
      <c r="B183" s="33" t="s">
        <v>310</v>
      </c>
      <c r="C183" s="33" t="s">
        <v>315</v>
      </c>
      <c r="D183" s="33" t="s">
        <v>131</v>
      </c>
      <c r="E183" s="33" t="s">
        <v>131</v>
      </c>
      <c r="F183" s="33" t="s">
        <v>315</v>
      </c>
      <c r="G183" s="33" t="s">
        <v>131</v>
      </c>
    </row>
    <row r="184" spans="1:7" ht="90">
      <c r="A184" s="33" t="s">
        <v>754</v>
      </c>
      <c r="B184" s="33" t="s">
        <v>310</v>
      </c>
      <c r="C184" s="33" t="s">
        <v>316</v>
      </c>
      <c r="D184" s="33" t="s">
        <v>131</v>
      </c>
      <c r="E184" s="33" t="s">
        <v>131</v>
      </c>
      <c r="F184" s="33" t="s">
        <v>316</v>
      </c>
      <c r="G184" s="33" t="s">
        <v>131</v>
      </c>
    </row>
    <row r="185" spans="1:7" ht="60">
      <c r="A185" s="33" t="s">
        <v>755</v>
      </c>
      <c r="B185" s="33" t="s">
        <v>310</v>
      </c>
      <c r="C185" s="33" t="s">
        <v>317</v>
      </c>
      <c r="D185" s="33" t="s">
        <v>131</v>
      </c>
      <c r="E185" s="33" t="s">
        <v>131</v>
      </c>
      <c r="F185" s="33" t="s">
        <v>317</v>
      </c>
      <c r="G185" s="33" t="s">
        <v>131</v>
      </c>
    </row>
    <row r="186" spans="1:7" ht="45">
      <c r="A186" s="33" t="s">
        <v>756</v>
      </c>
      <c r="B186" s="33" t="s">
        <v>310</v>
      </c>
      <c r="C186" s="33" t="s">
        <v>318</v>
      </c>
      <c r="D186" s="33" t="s">
        <v>131</v>
      </c>
      <c r="E186" s="33" t="s">
        <v>131</v>
      </c>
      <c r="F186" s="33" t="s">
        <v>318</v>
      </c>
      <c r="G186" s="33" t="s">
        <v>131</v>
      </c>
    </row>
    <row r="187" spans="1:7">
      <c r="A187" s="33" t="s">
        <v>757</v>
      </c>
      <c r="B187" s="33" t="s">
        <v>310</v>
      </c>
      <c r="C187" s="33" t="s">
        <v>319</v>
      </c>
      <c r="D187" s="33" t="s">
        <v>131</v>
      </c>
      <c r="E187" s="33" t="s">
        <v>131</v>
      </c>
      <c r="F187" s="33" t="s">
        <v>319</v>
      </c>
      <c r="G187" s="33" t="s">
        <v>131</v>
      </c>
    </row>
    <row r="188" spans="1:7">
      <c r="A188" s="33" t="s">
        <v>758</v>
      </c>
      <c r="B188" s="33" t="s">
        <v>310</v>
      </c>
      <c r="C188" s="33" t="s">
        <v>320</v>
      </c>
      <c r="D188" s="33" t="s">
        <v>131</v>
      </c>
      <c r="E188" s="33" t="s">
        <v>131</v>
      </c>
      <c r="F188" s="33" t="s">
        <v>320</v>
      </c>
      <c r="G188" s="33" t="s">
        <v>131</v>
      </c>
    </row>
    <row r="189" spans="1:7">
      <c r="A189" s="33" t="s">
        <v>759</v>
      </c>
      <c r="B189" s="33" t="s">
        <v>310</v>
      </c>
      <c r="C189" s="33" t="s">
        <v>321</v>
      </c>
      <c r="D189" s="33" t="s">
        <v>131</v>
      </c>
      <c r="E189" s="33" t="s">
        <v>131</v>
      </c>
      <c r="F189" s="33" t="s">
        <v>321</v>
      </c>
      <c r="G189" s="33" t="s">
        <v>131</v>
      </c>
    </row>
    <row r="190" spans="1:7">
      <c r="A190" s="33" t="s">
        <v>760</v>
      </c>
      <c r="B190" s="33" t="s">
        <v>310</v>
      </c>
      <c r="C190" s="33" t="s">
        <v>322</v>
      </c>
      <c r="D190" s="33" t="s">
        <v>131</v>
      </c>
      <c r="E190" s="33" t="s">
        <v>131</v>
      </c>
      <c r="F190" s="33" t="s">
        <v>322</v>
      </c>
      <c r="G190" s="33" t="s">
        <v>131</v>
      </c>
    </row>
    <row r="191" spans="1:7" ht="45">
      <c r="A191" s="33" t="s">
        <v>761</v>
      </c>
      <c r="B191" s="33" t="s">
        <v>310</v>
      </c>
      <c r="C191" s="33" t="s">
        <v>323</v>
      </c>
      <c r="D191" s="33" t="s">
        <v>131</v>
      </c>
      <c r="E191" s="33" t="s">
        <v>131</v>
      </c>
      <c r="F191" s="33" t="s">
        <v>323</v>
      </c>
      <c r="G191" s="33" t="s">
        <v>131</v>
      </c>
    </row>
    <row r="192" spans="1:7" ht="45">
      <c r="A192" s="33" t="s">
        <v>762</v>
      </c>
      <c r="B192" s="33" t="s">
        <v>324</v>
      </c>
      <c r="C192" s="33" t="s">
        <v>325</v>
      </c>
      <c r="D192" s="33" t="s">
        <v>131</v>
      </c>
      <c r="E192" s="33" t="s">
        <v>131</v>
      </c>
      <c r="F192" s="33" t="s">
        <v>325</v>
      </c>
      <c r="G192" s="33" t="s">
        <v>131</v>
      </c>
    </row>
    <row r="193" spans="1:7">
      <c r="A193" s="33" t="s">
        <v>763</v>
      </c>
      <c r="B193" s="33" t="s">
        <v>324</v>
      </c>
      <c r="C193" s="33" t="s">
        <v>218</v>
      </c>
      <c r="D193" s="33" t="s">
        <v>131</v>
      </c>
      <c r="E193" s="33" t="s">
        <v>131</v>
      </c>
      <c r="F193" s="33" t="s">
        <v>218</v>
      </c>
      <c r="G193" s="33" t="s">
        <v>131</v>
      </c>
    </row>
    <row r="194" spans="1:7">
      <c r="A194" s="33" t="s">
        <v>764</v>
      </c>
      <c r="B194" s="33" t="s">
        <v>324</v>
      </c>
      <c r="C194" s="33" t="s">
        <v>326</v>
      </c>
      <c r="D194" s="33" t="s">
        <v>131</v>
      </c>
      <c r="E194" s="33" t="s">
        <v>131</v>
      </c>
      <c r="F194" s="33" t="s">
        <v>326</v>
      </c>
      <c r="G194" s="33" t="s">
        <v>131</v>
      </c>
    </row>
    <row r="195" spans="1:7">
      <c r="A195" s="33" t="s">
        <v>765</v>
      </c>
      <c r="B195" s="33" t="s">
        <v>324</v>
      </c>
      <c r="C195" s="33" t="s">
        <v>327</v>
      </c>
      <c r="D195" s="33" t="s">
        <v>131</v>
      </c>
      <c r="E195" s="33" t="s">
        <v>131</v>
      </c>
      <c r="F195" s="33" t="s">
        <v>327</v>
      </c>
      <c r="G195" s="33" t="s">
        <v>131</v>
      </c>
    </row>
    <row r="196" spans="1:7">
      <c r="A196" s="33" t="s">
        <v>766</v>
      </c>
      <c r="B196" s="33" t="s">
        <v>324</v>
      </c>
      <c r="C196" s="33" t="s">
        <v>328</v>
      </c>
      <c r="D196" s="33" t="s">
        <v>131</v>
      </c>
      <c r="E196" s="33" t="s">
        <v>131</v>
      </c>
      <c r="F196" s="33" t="s">
        <v>328</v>
      </c>
      <c r="G196" s="33" t="s">
        <v>131</v>
      </c>
    </row>
    <row r="197" spans="1:7">
      <c r="A197" s="33" t="s">
        <v>767</v>
      </c>
      <c r="B197" s="33" t="s">
        <v>324</v>
      </c>
      <c r="C197" s="33" t="s">
        <v>329</v>
      </c>
      <c r="D197" s="33" t="s">
        <v>131</v>
      </c>
      <c r="E197" s="33" t="s">
        <v>131</v>
      </c>
      <c r="F197" s="33" t="s">
        <v>329</v>
      </c>
      <c r="G197" s="33" t="s">
        <v>131</v>
      </c>
    </row>
    <row r="198" spans="1:7">
      <c r="A198" s="33" t="s">
        <v>768</v>
      </c>
      <c r="B198" s="33" t="s">
        <v>324</v>
      </c>
      <c r="C198" s="33" t="s">
        <v>321</v>
      </c>
      <c r="D198" s="33" t="s">
        <v>131</v>
      </c>
      <c r="E198" s="33" t="s">
        <v>131</v>
      </c>
      <c r="F198" s="33" t="s">
        <v>321</v>
      </c>
      <c r="G198" s="33" t="s">
        <v>131</v>
      </c>
    </row>
    <row r="199" spans="1:7">
      <c r="A199" s="33" t="s">
        <v>769</v>
      </c>
      <c r="B199" s="33" t="s">
        <v>324</v>
      </c>
      <c r="C199" s="33" t="s">
        <v>322</v>
      </c>
      <c r="D199" s="33" t="s">
        <v>131</v>
      </c>
      <c r="E199" s="33" t="s">
        <v>131</v>
      </c>
      <c r="F199" s="33" t="s">
        <v>322</v>
      </c>
      <c r="G199" s="33" t="s">
        <v>131</v>
      </c>
    </row>
    <row r="200" spans="1:7">
      <c r="A200" s="33" t="s">
        <v>770</v>
      </c>
      <c r="B200" s="33" t="s">
        <v>330</v>
      </c>
      <c r="C200" s="33" t="s">
        <v>331</v>
      </c>
      <c r="D200" s="33" t="s">
        <v>131</v>
      </c>
      <c r="E200" s="33" t="s">
        <v>131</v>
      </c>
      <c r="F200" s="33" t="s">
        <v>331</v>
      </c>
      <c r="G200" s="33" t="s">
        <v>131</v>
      </c>
    </row>
    <row r="201" spans="1:7">
      <c r="A201" s="33" t="s">
        <v>771</v>
      </c>
      <c r="B201" s="33" t="s">
        <v>330</v>
      </c>
      <c r="C201" s="33" t="s">
        <v>332</v>
      </c>
      <c r="D201" s="33" t="s">
        <v>131</v>
      </c>
      <c r="E201" s="33" t="s">
        <v>131</v>
      </c>
      <c r="F201" s="33" t="s">
        <v>332</v>
      </c>
      <c r="G201" s="33" t="s">
        <v>131</v>
      </c>
    </row>
    <row r="202" spans="1:7">
      <c r="A202" s="33" t="s">
        <v>772</v>
      </c>
      <c r="B202" s="33" t="s">
        <v>330</v>
      </c>
      <c r="C202" s="33" t="s">
        <v>333</v>
      </c>
      <c r="D202" s="33" t="s">
        <v>131</v>
      </c>
      <c r="E202" s="33" t="s">
        <v>131</v>
      </c>
      <c r="F202" s="33" t="s">
        <v>333</v>
      </c>
      <c r="G202" s="33" t="s">
        <v>131</v>
      </c>
    </row>
    <row r="203" spans="1:7">
      <c r="A203" s="33" t="s">
        <v>773</v>
      </c>
      <c r="B203" s="33" t="s">
        <v>330</v>
      </c>
      <c r="C203" s="33" t="s">
        <v>334</v>
      </c>
      <c r="D203" s="33" t="s">
        <v>131</v>
      </c>
      <c r="E203" s="33" t="s">
        <v>131</v>
      </c>
      <c r="F203" s="33" t="s">
        <v>334</v>
      </c>
      <c r="G203" s="33" t="s">
        <v>131</v>
      </c>
    </row>
    <row r="204" spans="1:7">
      <c r="A204" s="33" t="s">
        <v>774</v>
      </c>
      <c r="B204" s="33" t="s">
        <v>330</v>
      </c>
      <c r="C204" s="33" t="s">
        <v>335</v>
      </c>
      <c r="D204" s="33" t="s">
        <v>131</v>
      </c>
      <c r="E204" s="33" t="s">
        <v>131</v>
      </c>
      <c r="F204" s="33" t="s">
        <v>335</v>
      </c>
      <c r="G204" s="33" t="s">
        <v>131</v>
      </c>
    </row>
    <row r="205" spans="1:7">
      <c r="A205" s="33" t="s">
        <v>775</v>
      </c>
      <c r="B205" s="33" t="s">
        <v>330</v>
      </c>
      <c r="C205" s="33" t="s">
        <v>336</v>
      </c>
      <c r="D205" s="33" t="s">
        <v>131</v>
      </c>
      <c r="E205" s="33" t="s">
        <v>131</v>
      </c>
      <c r="F205" s="33" t="s">
        <v>336</v>
      </c>
      <c r="G205" s="33" t="s">
        <v>131</v>
      </c>
    </row>
    <row r="206" spans="1:7">
      <c r="A206" s="33" t="s">
        <v>776</v>
      </c>
      <c r="B206" s="33" t="s">
        <v>330</v>
      </c>
      <c r="C206" s="33" t="s">
        <v>337</v>
      </c>
      <c r="D206" s="33" t="s">
        <v>131</v>
      </c>
      <c r="E206" s="33" t="s">
        <v>131</v>
      </c>
      <c r="F206" s="33" t="s">
        <v>337</v>
      </c>
      <c r="G206" s="33" t="s">
        <v>131</v>
      </c>
    </row>
    <row r="207" spans="1:7" ht="30">
      <c r="A207" s="33" t="s">
        <v>777</v>
      </c>
      <c r="B207" s="33" t="s">
        <v>330</v>
      </c>
      <c r="C207" s="33" t="s">
        <v>338</v>
      </c>
      <c r="D207" s="33" t="s">
        <v>131</v>
      </c>
      <c r="E207" s="33" t="s">
        <v>131</v>
      </c>
      <c r="F207" s="33" t="s">
        <v>338</v>
      </c>
      <c r="G207" s="33" t="s">
        <v>131</v>
      </c>
    </row>
    <row r="208" spans="1:7" ht="45">
      <c r="A208" s="33" t="s">
        <v>778</v>
      </c>
      <c r="B208" s="33" t="s">
        <v>330</v>
      </c>
      <c r="C208" s="33" t="s">
        <v>339</v>
      </c>
      <c r="D208" s="33" t="s">
        <v>131</v>
      </c>
      <c r="E208" s="33" t="s">
        <v>131</v>
      </c>
      <c r="F208" s="33" t="s">
        <v>339</v>
      </c>
      <c r="G208" s="33" t="s">
        <v>131</v>
      </c>
    </row>
    <row r="209" spans="1:7">
      <c r="A209" s="33" t="s">
        <v>779</v>
      </c>
      <c r="B209" s="33" t="s">
        <v>330</v>
      </c>
      <c r="C209" s="33" t="s">
        <v>289</v>
      </c>
      <c r="D209" s="33" t="s">
        <v>131</v>
      </c>
      <c r="E209" s="33" t="s">
        <v>131</v>
      </c>
      <c r="F209" s="33" t="s">
        <v>289</v>
      </c>
      <c r="G209" s="33" t="s">
        <v>131</v>
      </c>
    </row>
    <row r="210" spans="1:7">
      <c r="A210" s="33" t="s">
        <v>780</v>
      </c>
      <c r="B210" s="33" t="s">
        <v>330</v>
      </c>
      <c r="C210" s="33" t="s">
        <v>321</v>
      </c>
      <c r="D210" s="33" t="s">
        <v>131</v>
      </c>
      <c r="E210" s="33" t="s">
        <v>131</v>
      </c>
      <c r="F210" s="33" t="s">
        <v>321</v>
      </c>
      <c r="G210" s="33" t="s">
        <v>131</v>
      </c>
    </row>
    <row r="211" spans="1:7">
      <c r="A211" s="33" t="s">
        <v>781</v>
      </c>
      <c r="B211" s="33" t="s">
        <v>330</v>
      </c>
      <c r="C211" s="33" t="s">
        <v>340</v>
      </c>
      <c r="D211" s="33" t="s">
        <v>131</v>
      </c>
      <c r="E211" s="33" t="s">
        <v>131</v>
      </c>
      <c r="F211" s="33" t="s">
        <v>340</v>
      </c>
      <c r="G211" s="33" t="s">
        <v>131</v>
      </c>
    </row>
    <row r="212" spans="1:7" ht="30">
      <c r="A212" s="33" t="s">
        <v>782</v>
      </c>
      <c r="B212" s="33" t="s">
        <v>341</v>
      </c>
      <c r="C212" s="33" t="s">
        <v>207</v>
      </c>
      <c r="D212" s="33" t="s">
        <v>131</v>
      </c>
      <c r="E212" s="33" t="s">
        <v>131</v>
      </c>
      <c r="F212" s="33" t="s">
        <v>207</v>
      </c>
      <c r="G212" s="33" t="s">
        <v>131</v>
      </c>
    </row>
    <row r="213" spans="1:7">
      <c r="A213" s="33" t="s">
        <v>783</v>
      </c>
      <c r="B213" s="33" t="s">
        <v>341</v>
      </c>
      <c r="C213" s="33" t="s">
        <v>342</v>
      </c>
      <c r="D213" s="33" t="s">
        <v>131</v>
      </c>
      <c r="E213" s="33" t="s">
        <v>131</v>
      </c>
      <c r="F213" s="33" t="s">
        <v>342</v>
      </c>
      <c r="G213" s="33" t="s">
        <v>131</v>
      </c>
    </row>
    <row r="214" spans="1:7" ht="45">
      <c r="A214" s="33" t="s">
        <v>784</v>
      </c>
      <c r="B214" s="33" t="s">
        <v>341</v>
      </c>
      <c r="C214" s="33" t="s">
        <v>343</v>
      </c>
      <c r="D214" s="33" t="s">
        <v>131</v>
      </c>
      <c r="E214" s="33" t="s">
        <v>131</v>
      </c>
      <c r="F214" s="33" t="s">
        <v>343</v>
      </c>
      <c r="G214" s="33" t="s">
        <v>131</v>
      </c>
    </row>
    <row r="215" spans="1:7">
      <c r="A215" s="33" t="s">
        <v>785</v>
      </c>
      <c r="B215" s="33" t="s">
        <v>341</v>
      </c>
      <c r="C215" s="33" t="s">
        <v>344</v>
      </c>
      <c r="D215" s="33" t="s">
        <v>131</v>
      </c>
      <c r="E215" s="33" t="s">
        <v>131</v>
      </c>
      <c r="F215" s="33" t="s">
        <v>344</v>
      </c>
      <c r="G215" s="33" t="s">
        <v>131</v>
      </c>
    </row>
    <row r="216" spans="1:7" ht="30">
      <c r="A216" s="33" t="s">
        <v>786</v>
      </c>
      <c r="B216" s="33" t="s">
        <v>341</v>
      </c>
      <c r="C216" s="33" t="s">
        <v>338</v>
      </c>
      <c r="D216" s="33" t="s">
        <v>131</v>
      </c>
      <c r="E216" s="33" t="s">
        <v>131</v>
      </c>
      <c r="F216" s="33" t="s">
        <v>338</v>
      </c>
      <c r="G216" s="33" t="s">
        <v>131</v>
      </c>
    </row>
    <row r="217" spans="1:7">
      <c r="A217" s="33" t="s">
        <v>787</v>
      </c>
      <c r="B217" s="33" t="s">
        <v>341</v>
      </c>
      <c r="C217" s="33" t="s">
        <v>345</v>
      </c>
      <c r="D217" s="33" t="s">
        <v>131</v>
      </c>
      <c r="E217" s="33" t="s">
        <v>131</v>
      </c>
      <c r="F217" s="33" t="s">
        <v>345</v>
      </c>
      <c r="G217" s="33" t="s">
        <v>131</v>
      </c>
    </row>
    <row r="218" spans="1:7">
      <c r="A218" s="33" t="s">
        <v>788</v>
      </c>
      <c r="B218" s="33" t="s">
        <v>341</v>
      </c>
      <c r="C218" s="33" t="s">
        <v>346</v>
      </c>
      <c r="D218" s="33" t="s">
        <v>131</v>
      </c>
      <c r="E218" s="33" t="s">
        <v>131</v>
      </c>
      <c r="F218" s="33" t="s">
        <v>346</v>
      </c>
      <c r="G218" s="33" t="s">
        <v>131</v>
      </c>
    </row>
    <row r="219" spans="1:7" ht="30">
      <c r="A219" s="33" t="s">
        <v>789</v>
      </c>
      <c r="B219" s="33" t="s">
        <v>341</v>
      </c>
      <c r="C219" s="33" t="s">
        <v>347</v>
      </c>
      <c r="D219" s="33" t="s">
        <v>131</v>
      </c>
      <c r="E219" s="33" t="s">
        <v>131</v>
      </c>
      <c r="F219" s="33" t="s">
        <v>347</v>
      </c>
      <c r="G219" s="33" t="s">
        <v>131</v>
      </c>
    </row>
    <row r="220" spans="1:7">
      <c r="A220" s="33" t="s">
        <v>790</v>
      </c>
      <c r="B220" s="33" t="s">
        <v>341</v>
      </c>
      <c r="C220" s="33" t="s">
        <v>348</v>
      </c>
      <c r="D220" s="33" t="s">
        <v>131</v>
      </c>
      <c r="E220" s="33" t="s">
        <v>131</v>
      </c>
      <c r="F220" s="33" t="s">
        <v>348</v>
      </c>
      <c r="G220" s="33" t="s">
        <v>131</v>
      </c>
    </row>
    <row r="221" spans="1:7" ht="45">
      <c r="A221" s="33" t="s">
        <v>791</v>
      </c>
      <c r="B221" s="33" t="s">
        <v>341</v>
      </c>
      <c r="C221" s="33" t="s">
        <v>349</v>
      </c>
      <c r="D221" s="33" t="s">
        <v>131</v>
      </c>
      <c r="E221" s="33" t="s">
        <v>131</v>
      </c>
      <c r="F221" s="33" t="s">
        <v>349</v>
      </c>
      <c r="G221" s="33" t="s">
        <v>131</v>
      </c>
    </row>
    <row r="222" spans="1:7">
      <c r="A222" s="33" t="s">
        <v>792</v>
      </c>
      <c r="B222" s="33" t="s">
        <v>341</v>
      </c>
      <c r="C222" s="33" t="s">
        <v>350</v>
      </c>
      <c r="D222" s="33" t="s">
        <v>131</v>
      </c>
      <c r="E222" s="33" t="s">
        <v>131</v>
      </c>
      <c r="F222" s="33" t="s">
        <v>350</v>
      </c>
      <c r="G222" s="33" t="s">
        <v>131</v>
      </c>
    </row>
    <row r="223" spans="1:7">
      <c r="A223" s="33" t="s">
        <v>793</v>
      </c>
      <c r="B223" s="33" t="s">
        <v>341</v>
      </c>
      <c r="C223" s="33" t="s">
        <v>322</v>
      </c>
      <c r="D223" s="33" t="s">
        <v>131</v>
      </c>
      <c r="E223" s="33" t="s">
        <v>131</v>
      </c>
      <c r="F223" s="33" t="s">
        <v>322</v>
      </c>
      <c r="G223" s="33" t="s">
        <v>131</v>
      </c>
    </row>
    <row r="224" spans="1:7">
      <c r="A224" s="33" t="s">
        <v>794</v>
      </c>
      <c r="B224" s="33" t="s">
        <v>341</v>
      </c>
      <c r="C224" s="33" t="s">
        <v>351</v>
      </c>
      <c r="D224" s="33" t="s">
        <v>131</v>
      </c>
      <c r="E224" s="33" t="s">
        <v>131</v>
      </c>
      <c r="F224" s="33" t="s">
        <v>351</v>
      </c>
      <c r="G224" s="33" t="s">
        <v>131</v>
      </c>
    </row>
    <row r="225" spans="1:7">
      <c r="A225" s="33" t="s">
        <v>795</v>
      </c>
      <c r="B225" s="33" t="s">
        <v>352</v>
      </c>
      <c r="C225" s="33" t="s">
        <v>147</v>
      </c>
      <c r="D225" s="33" t="s">
        <v>131</v>
      </c>
      <c r="E225" s="33" t="s">
        <v>131</v>
      </c>
      <c r="F225" s="33" t="s">
        <v>147</v>
      </c>
      <c r="G225" s="33" t="s">
        <v>131</v>
      </c>
    </row>
    <row r="226" spans="1:7">
      <c r="A226" s="33" t="s">
        <v>796</v>
      </c>
      <c r="B226" s="33" t="s">
        <v>352</v>
      </c>
      <c r="C226" s="33" t="s">
        <v>149</v>
      </c>
      <c r="D226" s="33" t="s">
        <v>131</v>
      </c>
      <c r="E226" s="33" t="s">
        <v>131</v>
      </c>
      <c r="F226" s="33" t="s">
        <v>149</v>
      </c>
      <c r="G226" s="33" t="s">
        <v>131</v>
      </c>
    </row>
    <row r="227" spans="1:7">
      <c r="A227" s="33" t="s">
        <v>797</v>
      </c>
      <c r="B227" s="33" t="s">
        <v>352</v>
      </c>
      <c r="C227" s="33" t="s">
        <v>353</v>
      </c>
      <c r="D227" s="33" t="s">
        <v>131</v>
      </c>
      <c r="E227" s="33" t="s">
        <v>131</v>
      </c>
      <c r="F227" s="33" t="s">
        <v>353</v>
      </c>
      <c r="G227" s="33" t="s">
        <v>131</v>
      </c>
    </row>
    <row r="228" spans="1:7">
      <c r="A228" s="33" t="s">
        <v>798</v>
      </c>
      <c r="B228" s="33" t="s">
        <v>354</v>
      </c>
      <c r="C228" s="33" t="s">
        <v>355</v>
      </c>
      <c r="D228" s="33" t="s">
        <v>131</v>
      </c>
      <c r="E228" s="33" t="s">
        <v>131</v>
      </c>
      <c r="F228" s="33" t="s">
        <v>355</v>
      </c>
      <c r="G228" s="33" t="s">
        <v>131</v>
      </c>
    </row>
    <row r="229" spans="1:7">
      <c r="A229" s="33" t="s">
        <v>799</v>
      </c>
      <c r="B229" s="33" t="s">
        <v>354</v>
      </c>
      <c r="C229" s="33" t="s">
        <v>356</v>
      </c>
      <c r="D229" s="33" t="s">
        <v>131</v>
      </c>
      <c r="E229" s="33" t="s">
        <v>131</v>
      </c>
      <c r="F229" s="33" t="s">
        <v>356</v>
      </c>
      <c r="G229" s="33" t="s">
        <v>131</v>
      </c>
    </row>
    <row r="230" spans="1:7">
      <c r="A230" s="33" t="s">
        <v>800</v>
      </c>
      <c r="B230" s="33" t="s">
        <v>354</v>
      </c>
      <c r="C230" s="33" t="s">
        <v>328</v>
      </c>
      <c r="D230" s="33" t="s">
        <v>131</v>
      </c>
      <c r="E230" s="33" t="s">
        <v>131</v>
      </c>
      <c r="F230" s="33" t="s">
        <v>328</v>
      </c>
      <c r="G230" s="33" t="s">
        <v>131</v>
      </c>
    </row>
    <row r="231" spans="1:7" ht="30">
      <c r="A231" s="33" t="s">
        <v>801</v>
      </c>
      <c r="B231" s="33" t="s">
        <v>354</v>
      </c>
      <c r="C231" s="33" t="s">
        <v>338</v>
      </c>
      <c r="D231" s="33" t="s">
        <v>131</v>
      </c>
      <c r="E231" s="33" t="s">
        <v>131</v>
      </c>
      <c r="F231" s="33" t="s">
        <v>338</v>
      </c>
      <c r="G231" s="33" t="s">
        <v>131</v>
      </c>
    </row>
    <row r="232" spans="1:7" ht="45">
      <c r="A232" s="33" t="s">
        <v>802</v>
      </c>
      <c r="B232" s="33" t="s">
        <v>354</v>
      </c>
      <c r="C232" s="33" t="s">
        <v>357</v>
      </c>
      <c r="D232" s="33" t="s">
        <v>131</v>
      </c>
      <c r="E232" s="33" t="s">
        <v>131</v>
      </c>
      <c r="F232" s="33" t="s">
        <v>357</v>
      </c>
      <c r="G232" s="33" t="s">
        <v>131</v>
      </c>
    </row>
    <row r="233" spans="1:7">
      <c r="A233" s="33" t="s">
        <v>803</v>
      </c>
      <c r="B233" s="33" t="s">
        <v>354</v>
      </c>
      <c r="C233" s="33" t="s">
        <v>322</v>
      </c>
      <c r="D233" s="33" t="s">
        <v>131</v>
      </c>
      <c r="E233" s="33" t="s">
        <v>131</v>
      </c>
      <c r="F233" s="33" t="s">
        <v>322</v>
      </c>
      <c r="G233" s="33" t="s">
        <v>131</v>
      </c>
    </row>
    <row r="234" spans="1:7">
      <c r="A234" s="33" t="s">
        <v>804</v>
      </c>
      <c r="B234" s="33" t="s">
        <v>358</v>
      </c>
      <c r="C234" s="33" t="s">
        <v>359</v>
      </c>
      <c r="D234" s="33" t="s">
        <v>131</v>
      </c>
      <c r="E234" s="33" t="s">
        <v>131</v>
      </c>
      <c r="F234" s="33" t="s">
        <v>359</v>
      </c>
      <c r="G234" s="33" t="s">
        <v>131</v>
      </c>
    </row>
    <row r="235" spans="1:7">
      <c r="A235" s="33" t="s">
        <v>805</v>
      </c>
      <c r="B235" s="33" t="s">
        <v>358</v>
      </c>
      <c r="C235" s="33" t="s">
        <v>147</v>
      </c>
      <c r="D235" s="33" t="s">
        <v>131</v>
      </c>
      <c r="E235" s="33" t="s">
        <v>131</v>
      </c>
      <c r="F235" s="33" t="s">
        <v>147</v>
      </c>
      <c r="G235" s="33" t="s">
        <v>131</v>
      </c>
    </row>
    <row r="236" spans="1:7">
      <c r="A236" s="33" t="s">
        <v>806</v>
      </c>
      <c r="B236" s="33" t="s">
        <v>358</v>
      </c>
      <c r="C236" s="33" t="s">
        <v>355</v>
      </c>
      <c r="D236" s="33" t="s">
        <v>131</v>
      </c>
      <c r="E236" s="33" t="s">
        <v>131</v>
      </c>
      <c r="F236" s="33" t="s">
        <v>355</v>
      </c>
      <c r="G236" s="33" t="s">
        <v>131</v>
      </c>
    </row>
    <row r="237" spans="1:7">
      <c r="A237" s="33" t="s">
        <v>807</v>
      </c>
      <c r="B237" s="33" t="s">
        <v>358</v>
      </c>
      <c r="C237" s="33" t="s">
        <v>360</v>
      </c>
      <c r="D237" s="33" t="s">
        <v>131</v>
      </c>
      <c r="E237" s="33" t="s">
        <v>131</v>
      </c>
      <c r="F237" s="33" t="s">
        <v>360</v>
      </c>
      <c r="G237" s="33" t="s">
        <v>131</v>
      </c>
    </row>
    <row r="238" spans="1:7">
      <c r="A238" s="33" t="s">
        <v>808</v>
      </c>
      <c r="B238" s="33" t="s">
        <v>358</v>
      </c>
      <c r="C238" s="33" t="s">
        <v>149</v>
      </c>
      <c r="D238" s="33" t="s">
        <v>131</v>
      </c>
      <c r="E238" s="33" t="s">
        <v>131</v>
      </c>
      <c r="F238" s="33" t="s">
        <v>149</v>
      </c>
      <c r="G238" s="33" t="s">
        <v>131</v>
      </c>
    </row>
    <row r="239" spans="1:7">
      <c r="A239" s="33" t="s">
        <v>809</v>
      </c>
      <c r="B239" s="33" t="s">
        <v>358</v>
      </c>
      <c r="C239" s="33" t="s">
        <v>361</v>
      </c>
      <c r="D239" s="33" t="s">
        <v>131</v>
      </c>
      <c r="E239" s="33" t="s">
        <v>131</v>
      </c>
      <c r="F239" s="33" t="s">
        <v>361</v>
      </c>
      <c r="G239" s="33" t="s">
        <v>131</v>
      </c>
    </row>
    <row r="240" spans="1:7">
      <c r="A240" s="33" t="s">
        <v>810</v>
      </c>
      <c r="B240" s="33" t="s">
        <v>358</v>
      </c>
      <c r="C240" s="33" t="s">
        <v>362</v>
      </c>
      <c r="D240" s="33" t="s">
        <v>131</v>
      </c>
      <c r="E240" s="33" t="s">
        <v>131</v>
      </c>
      <c r="F240" s="33" t="s">
        <v>362</v>
      </c>
      <c r="G240" s="33" t="s">
        <v>131</v>
      </c>
    </row>
    <row r="241" spans="1:7">
      <c r="A241" s="33" t="s">
        <v>811</v>
      </c>
      <c r="B241" s="33" t="s">
        <v>358</v>
      </c>
      <c r="C241" s="33" t="s">
        <v>363</v>
      </c>
      <c r="D241" s="33" t="s">
        <v>131</v>
      </c>
      <c r="E241" s="33" t="s">
        <v>131</v>
      </c>
      <c r="F241" s="33" t="s">
        <v>363</v>
      </c>
      <c r="G241" s="33" t="s">
        <v>131</v>
      </c>
    </row>
    <row r="242" spans="1:7">
      <c r="A242" s="33" t="s">
        <v>812</v>
      </c>
      <c r="B242" s="33" t="s">
        <v>358</v>
      </c>
      <c r="C242" s="33" t="s">
        <v>364</v>
      </c>
      <c r="D242" s="33" t="s">
        <v>131</v>
      </c>
      <c r="E242" s="33" t="s">
        <v>131</v>
      </c>
      <c r="F242" s="33" t="s">
        <v>364</v>
      </c>
      <c r="G242" s="33" t="s">
        <v>131</v>
      </c>
    </row>
    <row r="243" spans="1:7">
      <c r="A243" s="33" t="s">
        <v>813</v>
      </c>
      <c r="B243" s="33" t="s">
        <v>365</v>
      </c>
      <c r="C243" s="33" t="s">
        <v>366</v>
      </c>
      <c r="D243" s="33" t="s">
        <v>131</v>
      </c>
      <c r="E243" s="33" t="s">
        <v>131</v>
      </c>
      <c r="F243" s="33" t="s">
        <v>366</v>
      </c>
      <c r="G243" s="33" t="s">
        <v>131</v>
      </c>
    </row>
    <row r="244" spans="1:7">
      <c r="A244" s="33" t="s">
        <v>814</v>
      </c>
      <c r="B244" s="33" t="s">
        <v>365</v>
      </c>
      <c r="C244" s="33" t="s">
        <v>362</v>
      </c>
      <c r="D244" s="33" t="s">
        <v>131</v>
      </c>
      <c r="E244" s="33" t="s">
        <v>131</v>
      </c>
      <c r="F244" s="33" t="s">
        <v>362</v>
      </c>
      <c r="G244" s="33" t="s">
        <v>131</v>
      </c>
    </row>
    <row r="245" spans="1:7">
      <c r="A245" s="33" t="s">
        <v>815</v>
      </c>
      <c r="B245" s="33" t="s">
        <v>365</v>
      </c>
      <c r="C245" s="33" t="s">
        <v>367</v>
      </c>
      <c r="D245" s="33" t="s">
        <v>131</v>
      </c>
      <c r="E245" s="33" t="s">
        <v>131</v>
      </c>
      <c r="F245" s="33" t="s">
        <v>367</v>
      </c>
      <c r="G245" s="33" t="s">
        <v>131</v>
      </c>
    </row>
    <row r="246" spans="1:7">
      <c r="A246" s="33" t="s">
        <v>816</v>
      </c>
      <c r="B246" s="33" t="s">
        <v>365</v>
      </c>
      <c r="C246" s="33" t="s">
        <v>191</v>
      </c>
      <c r="D246" s="33" t="s">
        <v>131</v>
      </c>
      <c r="E246" s="33" t="s">
        <v>131</v>
      </c>
      <c r="F246" s="33" t="s">
        <v>191</v>
      </c>
      <c r="G246" s="33" t="s">
        <v>131</v>
      </c>
    </row>
    <row r="247" spans="1:7">
      <c r="A247" s="33" t="s">
        <v>817</v>
      </c>
      <c r="B247" s="33" t="s">
        <v>365</v>
      </c>
      <c r="C247" s="33" t="s">
        <v>368</v>
      </c>
      <c r="D247" s="33" t="s">
        <v>131</v>
      </c>
      <c r="E247" s="33" t="s">
        <v>131</v>
      </c>
      <c r="F247" s="33" t="s">
        <v>368</v>
      </c>
      <c r="G247" s="33" t="s">
        <v>131</v>
      </c>
    </row>
    <row r="248" spans="1:7">
      <c r="A248" s="33" t="s">
        <v>818</v>
      </c>
      <c r="B248" s="33" t="s">
        <v>369</v>
      </c>
      <c r="C248" s="33" t="s">
        <v>370</v>
      </c>
      <c r="D248" s="33" t="s">
        <v>131</v>
      </c>
      <c r="E248" s="33" t="s">
        <v>131</v>
      </c>
      <c r="F248" s="33" t="s">
        <v>370</v>
      </c>
      <c r="G248" s="33" t="s">
        <v>131</v>
      </c>
    </row>
    <row r="249" spans="1:7">
      <c r="A249" s="33" t="s">
        <v>819</v>
      </c>
      <c r="B249" s="33" t="s">
        <v>369</v>
      </c>
      <c r="C249" s="33" t="s">
        <v>359</v>
      </c>
      <c r="D249" s="33" t="s">
        <v>131</v>
      </c>
      <c r="E249" s="33" t="s">
        <v>131</v>
      </c>
      <c r="F249" s="33" t="s">
        <v>359</v>
      </c>
      <c r="G249" s="33" t="s">
        <v>131</v>
      </c>
    </row>
    <row r="250" spans="1:7">
      <c r="A250" s="33" t="s">
        <v>820</v>
      </c>
      <c r="B250" s="33" t="s">
        <v>369</v>
      </c>
      <c r="C250" s="33" t="s">
        <v>371</v>
      </c>
      <c r="D250" s="33" t="s">
        <v>131</v>
      </c>
      <c r="E250" s="33" t="s">
        <v>131</v>
      </c>
      <c r="F250" s="33" t="s">
        <v>371</v>
      </c>
      <c r="G250" s="33" t="s">
        <v>131</v>
      </c>
    </row>
    <row r="251" spans="1:7">
      <c r="A251" s="33" t="s">
        <v>821</v>
      </c>
      <c r="B251" s="33" t="s">
        <v>369</v>
      </c>
      <c r="C251" s="33" t="s">
        <v>372</v>
      </c>
      <c r="D251" s="33" t="s">
        <v>131</v>
      </c>
      <c r="E251" s="33" t="s">
        <v>131</v>
      </c>
      <c r="F251" s="33" t="s">
        <v>372</v>
      </c>
      <c r="G251" s="33" t="s">
        <v>131</v>
      </c>
    </row>
    <row r="252" spans="1:7">
      <c r="A252" s="33" t="s">
        <v>822</v>
      </c>
      <c r="B252" s="33" t="s">
        <v>369</v>
      </c>
      <c r="C252" s="33" t="s">
        <v>373</v>
      </c>
      <c r="D252" s="33" t="s">
        <v>131</v>
      </c>
      <c r="E252" s="33" t="s">
        <v>131</v>
      </c>
      <c r="F252" s="33" t="s">
        <v>373</v>
      </c>
      <c r="G252" s="33" t="s">
        <v>131</v>
      </c>
    </row>
    <row r="253" spans="1:7">
      <c r="A253" s="33" t="s">
        <v>823</v>
      </c>
      <c r="B253" s="33" t="s">
        <v>369</v>
      </c>
      <c r="C253" s="33" t="s">
        <v>374</v>
      </c>
      <c r="D253" s="33" t="s">
        <v>131</v>
      </c>
      <c r="E253" s="33" t="s">
        <v>131</v>
      </c>
      <c r="F253" s="33" t="s">
        <v>374</v>
      </c>
      <c r="G253" s="33" t="s">
        <v>131</v>
      </c>
    </row>
    <row r="254" spans="1:7">
      <c r="A254" s="33" t="s">
        <v>824</v>
      </c>
      <c r="B254" s="33" t="s">
        <v>369</v>
      </c>
      <c r="C254" s="33" t="s">
        <v>375</v>
      </c>
      <c r="D254" s="33" t="s">
        <v>131</v>
      </c>
      <c r="E254" s="33" t="s">
        <v>131</v>
      </c>
      <c r="F254" s="33" t="s">
        <v>375</v>
      </c>
      <c r="G254" s="33" t="s">
        <v>131</v>
      </c>
    </row>
    <row r="255" spans="1:7">
      <c r="A255" s="33" t="s">
        <v>825</v>
      </c>
      <c r="B255" s="33" t="s">
        <v>369</v>
      </c>
      <c r="C255" s="33" t="s">
        <v>376</v>
      </c>
      <c r="D255" s="33" t="s">
        <v>131</v>
      </c>
      <c r="E255" s="33" t="s">
        <v>131</v>
      </c>
      <c r="F255" s="33" t="s">
        <v>376</v>
      </c>
      <c r="G255" s="33" t="s">
        <v>131</v>
      </c>
    </row>
    <row r="256" spans="1:7">
      <c r="A256" s="33" t="s">
        <v>826</v>
      </c>
      <c r="B256" s="33" t="s">
        <v>369</v>
      </c>
      <c r="C256" s="33" t="s">
        <v>377</v>
      </c>
      <c r="D256" s="33" t="s">
        <v>131</v>
      </c>
      <c r="E256" s="33" t="s">
        <v>131</v>
      </c>
      <c r="F256" s="33" t="s">
        <v>377</v>
      </c>
      <c r="G256" s="33" t="s">
        <v>131</v>
      </c>
    </row>
    <row r="257" spans="1:7">
      <c r="A257" s="33" t="s">
        <v>827</v>
      </c>
      <c r="B257" s="33" t="s">
        <v>369</v>
      </c>
      <c r="C257" s="33" t="s">
        <v>378</v>
      </c>
      <c r="D257" s="33" t="s">
        <v>131</v>
      </c>
      <c r="E257" s="33" t="s">
        <v>131</v>
      </c>
      <c r="F257" s="33" t="s">
        <v>378</v>
      </c>
      <c r="G257" s="33" t="s">
        <v>131</v>
      </c>
    </row>
    <row r="258" spans="1:7" ht="30">
      <c r="A258" s="33" t="s">
        <v>828</v>
      </c>
      <c r="B258" s="33" t="s">
        <v>369</v>
      </c>
      <c r="C258" s="33" t="s">
        <v>379</v>
      </c>
      <c r="D258" s="33" t="s">
        <v>131</v>
      </c>
      <c r="E258" s="33" t="s">
        <v>131</v>
      </c>
      <c r="F258" s="33" t="s">
        <v>379</v>
      </c>
      <c r="G258" s="33" t="s">
        <v>131</v>
      </c>
    </row>
    <row r="259" spans="1:7">
      <c r="A259" s="33" t="s">
        <v>829</v>
      </c>
      <c r="B259" s="33" t="s">
        <v>369</v>
      </c>
      <c r="C259" s="33" t="s">
        <v>380</v>
      </c>
      <c r="D259" s="33" t="s">
        <v>131</v>
      </c>
      <c r="E259" s="33" t="s">
        <v>131</v>
      </c>
      <c r="F259" s="33" t="s">
        <v>380</v>
      </c>
      <c r="G259" s="33" t="s">
        <v>131</v>
      </c>
    </row>
    <row r="260" spans="1:7" ht="30">
      <c r="A260" s="33" t="s">
        <v>830</v>
      </c>
      <c r="B260" s="33" t="s">
        <v>369</v>
      </c>
      <c r="C260" s="33" t="s">
        <v>381</v>
      </c>
      <c r="D260" s="33" t="s">
        <v>131</v>
      </c>
      <c r="E260" s="33" t="s">
        <v>131</v>
      </c>
      <c r="F260" s="33" t="s">
        <v>381</v>
      </c>
      <c r="G260" s="33" t="s">
        <v>131</v>
      </c>
    </row>
    <row r="261" spans="1:7">
      <c r="A261" s="33" t="s">
        <v>831</v>
      </c>
      <c r="B261" s="33" t="s">
        <v>369</v>
      </c>
      <c r="C261" s="33" t="s">
        <v>382</v>
      </c>
      <c r="D261" s="33" t="s">
        <v>131</v>
      </c>
      <c r="E261" s="33" t="s">
        <v>131</v>
      </c>
      <c r="F261" s="33" t="s">
        <v>382</v>
      </c>
      <c r="G261" s="33" t="s">
        <v>131</v>
      </c>
    </row>
    <row r="262" spans="1:7">
      <c r="A262" s="33" t="s">
        <v>832</v>
      </c>
      <c r="B262" s="33" t="s">
        <v>369</v>
      </c>
      <c r="C262" s="33" t="s">
        <v>218</v>
      </c>
      <c r="D262" s="33" t="s">
        <v>131</v>
      </c>
      <c r="E262" s="33" t="s">
        <v>131</v>
      </c>
      <c r="F262" s="33" t="s">
        <v>218</v>
      </c>
      <c r="G262" s="33" t="s">
        <v>131</v>
      </c>
    </row>
    <row r="263" spans="1:7">
      <c r="A263" s="33" t="s">
        <v>833</v>
      </c>
      <c r="B263" s="33" t="s">
        <v>369</v>
      </c>
      <c r="C263" s="33" t="s">
        <v>383</v>
      </c>
      <c r="D263" s="33" t="s">
        <v>131</v>
      </c>
      <c r="E263" s="33" t="s">
        <v>131</v>
      </c>
      <c r="F263" s="33" t="s">
        <v>383</v>
      </c>
      <c r="G263" s="33" t="s">
        <v>131</v>
      </c>
    </row>
    <row r="264" spans="1:7">
      <c r="A264" s="33" t="s">
        <v>834</v>
      </c>
      <c r="B264" s="33" t="s">
        <v>369</v>
      </c>
      <c r="C264" s="33" t="s">
        <v>384</v>
      </c>
      <c r="D264" s="33" t="s">
        <v>131</v>
      </c>
      <c r="E264" s="33" t="s">
        <v>131</v>
      </c>
      <c r="F264" s="33" t="s">
        <v>384</v>
      </c>
      <c r="G264" s="33" t="s">
        <v>131</v>
      </c>
    </row>
    <row r="265" spans="1:7">
      <c r="A265" s="33" t="s">
        <v>835</v>
      </c>
      <c r="B265" s="33" t="s">
        <v>369</v>
      </c>
      <c r="C265" s="33" t="s">
        <v>385</v>
      </c>
      <c r="D265" s="33" t="s">
        <v>131</v>
      </c>
      <c r="E265" s="33" t="s">
        <v>131</v>
      </c>
      <c r="F265" s="33" t="s">
        <v>385</v>
      </c>
      <c r="G265" s="33" t="s">
        <v>131</v>
      </c>
    </row>
    <row r="266" spans="1:7">
      <c r="A266" s="33" t="s">
        <v>836</v>
      </c>
      <c r="B266" s="33" t="s">
        <v>369</v>
      </c>
      <c r="C266" s="33" t="s">
        <v>197</v>
      </c>
      <c r="D266" s="33" t="s">
        <v>131</v>
      </c>
      <c r="E266" s="33" t="s">
        <v>131</v>
      </c>
      <c r="F266" s="33" t="s">
        <v>197</v>
      </c>
      <c r="G266" s="33" t="s">
        <v>131</v>
      </c>
    </row>
    <row r="267" spans="1:7">
      <c r="A267" s="33" t="s">
        <v>837</v>
      </c>
      <c r="B267" s="33" t="s">
        <v>369</v>
      </c>
      <c r="C267" s="33" t="s">
        <v>319</v>
      </c>
      <c r="D267" s="33" t="s">
        <v>131</v>
      </c>
      <c r="E267" s="33" t="s">
        <v>131</v>
      </c>
      <c r="F267" s="33" t="s">
        <v>319</v>
      </c>
      <c r="G267" s="33" t="s">
        <v>131</v>
      </c>
    </row>
    <row r="268" spans="1:7">
      <c r="A268" s="33" t="s">
        <v>838</v>
      </c>
      <c r="B268" s="33" t="s">
        <v>369</v>
      </c>
      <c r="C268" s="33" t="s">
        <v>386</v>
      </c>
      <c r="D268" s="33" t="s">
        <v>131</v>
      </c>
      <c r="E268" s="33" t="s">
        <v>131</v>
      </c>
      <c r="F268" s="33" t="s">
        <v>386</v>
      </c>
      <c r="G268" s="33" t="s">
        <v>131</v>
      </c>
    </row>
    <row r="269" spans="1:7">
      <c r="A269" s="33" t="s">
        <v>839</v>
      </c>
      <c r="B269" s="33" t="s">
        <v>369</v>
      </c>
      <c r="C269" s="33" t="s">
        <v>285</v>
      </c>
      <c r="D269" s="33" t="s">
        <v>131</v>
      </c>
      <c r="E269" s="33" t="s">
        <v>131</v>
      </c>
      <c r="F269" s="33" t="s">
        <v>285</v>
      </c>
      <c r="G269" s="33" t="s">
        <v>131</v>
      </c>
    </row>
    <row r="270" spans="1:7">
      <c r="A270" s="33" t="s">
        <v>840</v>
      </c>
      <c r="B270" s="33" t="s">
        <v>369</v>
      </c>
      <c r="C270" s="33" t="s">
        <v>183</v>
      </c>
      <c r="D270" s="33" t="s">
        <v>131</v>
      </c>
      <c r="E270" s="33" t="s">
        <v>131</v>
      </c>
      <c r="F270" s="33" t="s">
        <v>183</v>
      </c>
      <c r="G270" s="33" t="s">
        <v>131</v>
      </c>
    </row>
    <row r="271" spans="1:7">
      <c r="A271" s="33" t="s">
        <v>841</v>
      </c>
      <c r="B271" s="33" t="s">
        <v>369</v>
      </c>
      <c r="C271" s="33" t="s">
        <v>387</v>
      </c>
      <c r="D271" s="33" t="s">
        <v>131</v>
      </c>
      <c r="E271" s="33" t="s">
        <v>131</v>
      </c>
      <c r="F271" s="33" t="s">
        <v>387</v>
      </c>
      <c r="G271" s="33" t="s">
        <v>131</v>
      </c>
    </row>
    <row r="272" spans="1:7" ht="30">
      <c r="A272" s="33" t="s">
        <v>842</v>
      </c>
      <c r="B272" s="33" t="s">
        <v>369</v>
      </c>
      <c r="C272" s="33" t="s">
        <v>388</v>
      </c>
      <c r="D272" s="33" t="s">
        <v>131</v>
      </c>
      <c r="E272" s="33" t="s">
        <v>131</v>
      </c>
      <c r="F272" s="33" t="s">
        <v>388</v>
      </c>
      <c r="G272" s="33" t="s">
        <v>131</v>
      </c>
    </row>
    <row r="273" spans="1:7" ht="45">
      <c r="A273" s="33" t="s">
        <v>843</v>
      </c>
      <c r="B273" s="33" t="s">
        <v>369</v>
      </c>
      <c r="C273" s="33" t="s">
        <v>389</v>
      </c>
      <c r="D273" s="33" t="s">
        <v>131</v>
      </c>
      <c r="E273" s="33" t="s">
        <v>131</v>
      </c>
      <c r="F273" s="33" t="s">
        <v>389</v>
      </c>
      <c r="G273" s="33" t="s">
        <v>131</v>
      </c>
    </row>
    <row r="274" spans="1:7" ht="45">
      <c r="A274" s="33" t="s">
        <v>844</v>
      </c>
      <c r="B274" s="33" t="s">
        <v>369</v>
      </c>
      <c r="C274" s="33" t="s">
        <v>390</v>
      </c>
      <c r="D274" s="33" t="s">
        <v>131</v>
      </c>
      <c r="E274" s="33" t="s">
        <v>131</v>
      </c>
      <c r="F274" s="33" t="s">
        <v>390</v>
      </c>
      <c r="G274" s="33" t="s">
        <v>131</v>
      </c>
    </row>
    <row r="275" spans="1:7">
      <c r="A275" s="33" t="s">
        <v>845</v>
      </c>
      <c r="B275" s="33" t="s">
        <v>369</v>
      </c>
      <c r="C275" s="33" t="s">
        <v>391</v>
      </c>
      <c r="D275" s="33" t="s">
        <v>131</v>
      </c>
      <c r="E275" s="33" t="s">
        <v>131</v>
      </c>
      <c r="F275" s="33" t="s">
        <v>391</v>
      </c>
      <c r="G275" s="33" t="s">
        <v>131</v>
      </c>
    </row>
    <row r="276" spans="1:7">
      <c r="A276" s="33" t="s">
        <v>846</v>
      </c>
      <c r="B276" s="33" t="s">
        <v>369</v>
      </c>
      <c r="C276" s="33" t="s">
        <v>392</v>
      </c>
      <c r="D276" s="33" t="s">
        <v>131</v>
      </c>
      <c r="E276" s="33" t="s">
        <v>131</v>
      </c>
      <c r="F276" s="33" t="s">
        <v>392</v>
      </c>
      <c r="G276" s="33" t="s">
        <v>131</v>
      </c>
    </row>
    <row r="277" spans="1:7">
      <c r="A277" s="33" t="s">
        <v>847</v>
      </c>
      <c r="B277" s="33" t="s">
        <v>369</v>
      </c>
      <c r="C277" s="33" t="s">
        <v>361</v>
      </c>
      <c r="D277" s="33" t="s">
        <v>131</v>
      </c>
      <c r="E277" s="33" t="s">
        <v>131</v>
      </c>
      <c r="F277" s="33" t="s">
        <v>361</v>
      </c>
      <c r="G277" s="33" t="s">
        <v>131</v>
      </c>
    </row>
    <row r="278" spans="1:7">
      <c r="A278" s="33" t="s">
        <v>848</v>
      </c>
      <c r="B278" s="33" t="s">
        <v>369</v>
      </c>
      <c r="C278" s="33" t="s">
        <v>393</v>
      </c>
      <c r="D278" s="33" t="s">
        <v>131</v>
      </c>
      <c r="E278" s="33" t="s">
        <v>131</v>
      </c>
      <c r="F278" s="33" t="s">
        <v>393</v>
      </c>
      <c r="G278" s="33" t="s">
        <v>131</v>
      </c>
    </row>
    <row r="279" spans="1:7">
      <c r="A279" s="33" t="s">
        <v>849</v>
      </c>
      <c r="B279" s="33" t="s">
        <v>369</v>
      </c>
      <c r="C279" s="33" t="s">
        <v>394</v>
      </c>
      <c r="D279" s="33" t="s">
        <v>131</v>
      </c>
      <c r="E279" s="33" t="s">
        <v>131</v>
      </c>
      <c r="F279" s="33" t="s">
        <v>394</v>
      </c>
      <c r="G279" s="33" t="s">
        <v>131</v>
      </c>
    </row>
    <row r="280" spans="1:7">
      <c r="A280" s="33" t="s">
        <v>850</v>
      </c>
      <c r="B280" s="33" t="s">
        <v>369</v>
      </c>
      <c r="C280" s="33" t="s">
        <v>395</v>
      </c>
      <c r="D280" s="33" t="s">
        <v>131</v>
      </c>
      <c r="E280" s="33" t="s">
        <v>131</v>
      </c>
      <c r="F280" s="33" t="s">
        <v>395</v>
      </c>
      <c r="G280" s="33" t="s">
        <v>131</v>
      </c>
    </row>
    <row r="281" spans="1:7">
      <c r="A281" s="33" t="s">
        <v>851</v>
      </c>
      <c r="B281" s="33" t="s">
        <v>369</v>
      </c>
      <c r="C281" s="33" t="s">
        <v>396</v>
      </c>
      <c r="D281" s="33" t="s">
        <v>131</v>
      </c>
      <c r="E281" s="33" t="s">
        <v>131</v>
      </c>
      <c r="F281" s="33" t="s">
        <v>396</v>
      </c>
      <c r="G281" s="33" t="s">
        <v>131</v>
      </c>
    </row>
    <row r="282" spans="1:7">
      <c r="A282" s="33" t="s">
        <v>852</v>
      </c>
      <c r="B282" s="33" t="s">
        <v>369</v>
      </c>
      <c r="C282" s="33" t="s">
        <v>397</v>
      </c>
      <c r="D282" s="33" t="s">
        <v>131</v>
      </c>
      <c r="E282" s="33" t="s">
        <v>131</v>
      </c>
      <c r="F282" s="33" t="s">
        <v>397</v>
      </c>
      <c r="G282" s="33" t="s">
        <v>131</v>
      </c>
    </row>
    <row r="283" spans="1:7">
      <c r="A283" s="33" t="s">
        <v>853</v>
      </c>
      <c r="B283" s="33" t="s">
        <v>369</v>
      </c>
      <c r="C283" s="33" t="s">
        <v>398</v>
      </c>
      <c r="D283" s="33" t="s">
        <v>131</v>
      </c>
      <c r="E283" s="33" t="s">
        <v>131</v>
      </c>
      <c r="F283" s="33" t="s">
        <v>359</v>
      </c>
      <c r="G283" s="33" t="s">
        <v>131</v>
      </c>
    </row>
    <row r="284" spans="1:7">
      <c r="A284" s="33" t="s">
        <v>854</v>
      </c>
      <c r="B284" s="33" t="s">
        <v>369</v>
      </c>
      <c r="C284" s="33" t="s">
        <v>399</v>
      </c>
      <c r="D284" s="33" t="s">
        <v>131</v>
      </c>
      <c r="E284" s="33" t="s">
        <v>131</v>
      </c>
      <c r="F284" s="33" t="s">
        <v>398</v>
      </c>
      <c r="G284" s="33" t="s">
        <v>131</v>
      </c>
    </row>
    <row r="285" spans="1:7">
      <c r="A285" s="33" t="s">
        <v>855</v>
      </c>
      <c r="B285" s="33" t="s">
        <v>369</v>
      </c>
      <c r="C285" s="33" t="s">
        <v>400</v>
      </c>
      <c r="D285" s="33" t="s">
        <v>131</v>
      </c>
      <c r="E285" s="33" t="s">
        <v>131</v>
      </c>
      <c r="F285" s="33" t="s">
        <v>399</v>
      </c>
      <c r="G285" s="33" t="s">
        <v>131</v>
      </c>
    </row>
    <row r="286" spans="1:7">
      <c r="A286" s="33" t="s">
        <v>856</v>
      </c>
      <c r="B286" s="33" t="s">
        <v>401</v>
      </c>
      <c r="C286" s="33" t="s">
        <v>218</v>
      </c>
      <c r="D286" s="33" t="s">
        <v>131</v>
      </c>
      <c r="E286" s="33" t="s">
        <v>131</v>
      </c>
      <c r="F286" s="33" t="s">
        <v>218</v>
      </c>
      <c r="G286" s="33" t="s">
        <v>131</v>
      </c>
    </row>
    <row r="287" spans="1:7">
      <c r="A287" s="33" t="s">
        <v>857</v>
      </c>
      <c r="B287" s="33" t="s">
        <v>401</v>
      </c>
      <c r="C287" s="33" t="s">
        <v>331</v>
      </c>
      <c r="D287" s="33" t="s">
        <v>131</v>
      </c>
      <c r="E287" s="33" t="s">
        <v>131</v>
      </c>
      <c r="F287" s="33" t="s">
        <v>331</v>
      </c>
      <c r="G287" s="33" t="s">
        <v>131</v>
      </c>
    </row>
    <row r="288" spans="1:7">
      <c r="A288" s="33" t="s">
        <v>858</v>
      </c>
      <c r="B288" s="33" t="s">
        <v>401</v>
      </c>
      <c r="C288" s="33" t="s">
        <v>402</v>
      </c>
      <c r="D288" s="33" t="s">
        <v>131</v>
      </c>
      <c r="E288" s="33" t="s">
        <v>131</v>
      </c>
      <c r="F288" s="33" t="s">
        <v>402</v>
      </c>
      <c r="G288" s="33" t="s">
        <v>131</v>
      </c>
    </row>
    <row r="289" spans="1:7">
      <c r="A289" s="33" t="s">
        <v>859</v>
      </c>
      <c r="B289" s="33" t="s">
        <v>401</v>
      </c>
      <c r="C289" s="33" t="s">
        <v>334</v>
      </c>
      <c r="D289" s="33" t="s">
        <v>131</v>
      </c>
      <c r="E289" s="33" t="s">
        <v>131</v>
      </c>
      <c r="F289" s="33" t="s">
        <v>334</v>
      </c>
      <c r="G289" s="33" t="s">
        <v>131</v>
      </c>
    </row>
    <row r="290" spans="1:7" ht="45">
      <c r="A290" s="33" t="s">
        <v>860</v>
      </c>
      <c r="B290" s="33" t="s">
        <v>401</v>
      </c>
      <c r="C290" s="33" t="s">
        <v>343</v>
      </c>
      <c r="D290" s="33" t="s">
        <v>131</v>
      </c>
      <c r="E290" s="33" t="s">
        <v>131</v>
      </c>
      <c r="F290" s="33" t="s">
        <v>343</v>
      </c>
      <c r="G290" s="33" t="s">
        <v>131</v>
      </c>
    </row>
    <row r="291" spans="1:7" ht="45">
      <c r="A291" s="33" t="s">
        <v>861</v>
      </c>
      <c r="B291" s="33" t="s">
        <v>401</v>
      </c>
      <c r="C291" s="33" t="s">
        <v>389</v>
      </c>
      <c r="D291" s="33" t="s">
        <v>131</v>
      </c>
      <c r="E291" s="33" t="s">
        <v>131</v>
      </c>
      <c r="F291" s="33" t="s">
        <v>389</v>
      </c>
      <c r="G291" s="33" t="s">
        <v>131</v>
      </c>
    </row>
    <row r="292" spans="1:7" ht="30">
      <c r="A292" s="33" t="s">
        <v>862</v>
      </c>
      <c r="B292" s="33" t="s">
        <v>401</v>
      </c>
      <c r="C292" s="33" t="s">
        <v>338</v>
      </c>
      <c r="D292" s="33" t="s">
        <v>131</v>
      </c>
      <c r="E292" s="33" t="s">
        <v>131</v>
      </c>
      <c r="F292" s="33" t="s">
        <v>338</v>
      </c>
      <c r="G292" s="33" t="s">
        <v>131</v>
      </c>
    </row>
    <row r="293" spans="1:7" ht="45">
      <c r="A293" s="33" t="s">
        <v>863</v>
      </c>
      <c r="B293" s="33" t="s">
        <v>401</v>
      </c>
      <c r="C293" s="33" t="s">
        <v>403</v>
      </c>
      <c r="D293" s="33" t="s">
        <v>131</v>
      </c>
      <c r="E293" s="33" t="s">
        <v>131</v>
      </c>
      <c r="F293" s="33" t="s">
        <v>403</v>
      </c>
      <c r="G293" s="33" t="s">
        <v>131</v>
      </c>
    </row>
    <row r="294" spans="1:7">
      <c r="A294" s="33" t="s">
        <v>864</v>
      </c>
      <c r="B294" s="33" t="s">
        <v>401</v>
      </c>
      <c r="C294" s="33" t="s">
        <v>404</v>
      </c>
      <c r="D294" s="33" t="s">
        <v>131</v>
      </c>
      <c r="E294" s="33" t="s">
        <v>131</v>
      </c>
      <c r="F294" s="33" t="s">
        <v>404</v>
      </c>
      <c r="G294" s="33" t="s">
        <v>131</v>
      </c>
    </row>
    <row r="295" spans="1:7">
      <c r="A295" s="33" t="s">
        <v>865</v>
      </c>
      <c r="B295" s="33" t="s">
        <v>401</v>
      </c>
      <c r="C295" s="33" t="s">
        <v>322</v>
      </c>
      <c r="D295" s="33" t="s">
        <v>131</v>
      </c>
      <c r="E295" s="33" t="s">
        <v>131</v>
      </c>
      <c r="F295" s="33" t="s">
        <v>322</v>
      </c>
      <c r="G295" s="33" t="s">
        <v>131</v>
      </c>
    </row>
    <row r="296" spans="1:7">
      <c r="A296" s="33" t="s">
        <v>866</v>
      </c>
      <c r="B296" s="33" t="s">
        <v>405</v>
      </c>
      <c r="C296" s="33" t="s">
        <v>406</v>
      </c>
      <c r="D296" s="33" t="s">
        <v>131</v>
      </c>
      <c r="E296" s="33" t="s">
        <v>131</v>
      </c>
      <c r="F296" s="33" t="s">
        <v>406</v>
      </c>
      <c r="G296" s="33" t="s">
        <v>131</v>
      </c>
    </row>
    <row r="297" spans="1:7">
      <c r="A297" s="33" t="s">
        <v>867</v>
      </c>
      <c r="B297" s="33" t="s">
        <v>405</v>
      </c>
      <c r="C297" s="33" t="s">
        <v>375</v>
      </c>
      <c r="D297" s="33" t="s">
        <v>131</v>
      </c>
      <c r="E297" s="33" t="s">
        <v>131</v>
      </c>
      <c r="F297" s="33" t="s">
        <v>375</v>
      </c>
      <c r="G297" s="33" t="s">
        <v>131</v>
      </c>
    </row>
    <row r="298" spans="1:7" ht="30">
      <c r="A298" s="33" t="s">
        <v>868</v>
      </c>
      <c r="B298" s="33" t="s">
        <v>405</v>
      </c>
      <c r="C298" s="33" t="s">
        <v>407</v>
      </c>
      <c r="D298" s="33" t="s">
        <v>131</v>
      </c>
      <c r="E298" s="33" t="s">
        <v>131</v>
      </c>
      <c r="F298" s="33" t="s">
        <v>407</v>
      </c>
      <c r="G298" s="33" t="s">
        <v>131</v>
      </c>
    </row>
    <row r="299" spans="1:7">
      <c r="A299" s="33" t="s">
        <v>869</v>
      </c>
      <c r="B299" s="33" t="s">
        <v>405</v>
      </c>
      <c r="C299" s="33" t="s">
        <v>376</v>
      </c>
      <c r="D299" s="33" t="s">
        <v>131</v>
      </c>
      <c r="E299" s="33" t="s">
        <v>131</v>
      </c>
      <c r="F299" s="33" t="s">
        <v>376</v>
      </c>
      <c r="G299" s="33" t="s">
        <v>131</v>
      </c>
    </row>
    <row r="300" spans="1:7">
      <c r="A300" s="33" t="s">
        <v>870</v>
      </c>
      <c r="B300" s="33" t="s">
        <v>405</v>
      </c>
      <c r="C300" s="33" t="s">
        <v>377</v>
      </c>
      <c r="D300" s="33" t="s">
        <v>131</v>
      </c>
      <c r="E300" s="33" t="s">
        <v>131</v>
      </c>
      <c r="F300" s="33" t="s">
        <v>377</v>
      </c>
      <c r="G300" s="33" t="s">
        <v>131</v>
      </c>
    </row>
    <row r="301" spans="1:7">
      <c r="A301" s="33" t="s">
        <v>871</v>
      </c>
      <c r="B301" s="33" t="s">
        <v>405</v>
      </c>
      <c r="C301" s="33" t="s">
        <v>408</v>
      </c>
      <c r="D301" s="33" t="s">
        <v>131</v>
      </c>
      <c r="E301" s="33" t="s">
        <v>131</v>
      </c>
      <c r="F301" s="33" t="s">
        <v>408</v>
      </c>
      <c r="G301" s="33" t="s">
        <v>131</v>
      </c>
    </row>
    <row r="302" spans="1:7" ht="45">
      <c r="A302" s="33" t="s">
        <v>872</v>
      </c>
      <c r="B302" s="33" t="s">
        <v>405</v>
      </c>
      <c r="C302" s="33" t="s">
        <v>409</v>
      </c>
      <c r="D302" s="33" t="s">
        <v>131</v>
      </c>
      <c r="E302" s="33" t="s">
        <v>131</v>
      </c>
      <c r="F302" s="33" t="s">
        <v>409</v>
      </c>
      <c r="G302" s="33" t="s">
        <v>131</v>
      </c>
    </row>
    <row r="303" spans="1:7" ht="45">
      <c r="A303" s="33" t="s">
        <v>873</v>
      </c>
      <c r="B303" s="33" t="s">
        <v>405</v>
      </c>
      <c r="C303" s="33" t="s">
        <v>410</v>
      </c>
      <c r="D303" s="33" t="s">
        <v>131</v>
      </c>
      <c r="E303" s="33" t="s">
        <v>131</v>
      </c>
      <c r="F303" s="33" t="s">
        <v>410</v>
      </c>
      <c r="G303" s="33" t="s">
        <v>131</v>
      </c>
    </row>
    <row r="304" spans="1:7">
      <c r="A304" s="33" t="s">
        <v>874</v>
      </c>
      <c r="B304" s="33" t="s">
        <v>405</v>
      </c>
      <c r="C304" s="33" t="s">
        <v>322</v>
      </c>
      <c r="D304" s="33" t="s">
        <v>131</v>
      </c>
      <c r="E304" s="33" t="s">
        <v>131</v>
      </c>
      <c r="F304" s="33" t="s">
        <v>322</v>
      </c>
      <c r="G304" s="33" t="s">
        <v>131</v>
      </c>
    </row>
    <row r="305" spans="1:7" ht="30">
      <c r="A305" s="33" t="s">
        <v>875</v>
      </c>
      <c r="B305" s="33" t="s">
        <v>411</v>
      </c>
      <c r="C305" s="33" t="s">
        <v>412</v>
      </c>
      <c r="D305" s="33" t="s">
        <v>131</v>
      </c>
      <c r="E305" s="33" t="s">
        <v>131</v>
      </c>
      <c r="F305" s="33" t="s">
        <v>412</v>
      </c>
      <c r="G305" s="33" t="s">
        <v>131</v>
      </c>
    </row>
    <row r="306" spans="1:7" ht="30">
      <c r="A306" s="33" t="s">
        <v>876</v>
      </c>
      <c r="B306" s="33" t="s">
        <v>411</v>
      </c>
      <c r="C306" s="33" t="s">
        <v>413</v>
      </c>
      <c r="D306" s="33" t="s">
        <v>131</v>
      </c>
      <c r="E306" s="33" t="s">
        <v>131</v>
      </c>
      <c r="F306" s="33" t="s">
        <v>413</v>
      </c>
      <c r="G306" s="33" t="s">
        <v>131</v>
      </c>
    </row>
    <row r="307" spans="1:7" ht="30">
      <c r="A307" s="33" t="s">
        <v>877</v>
      </c>
      <c r="B307" s="33" t="s">
        <v>411</v>
      </c>
      <c r="C307" s="33" t="s">
        <v>414</v>
      </c>
      <c r="D307" s="33" t="s">
        <v>131</v>
      </c>
      <c r="E307" s="33" t="s">
        <v>131</v>
      </c>
      <c r="F307" s="33" t="s">
        <v>414</v>
      </c>
      <c r="G307" s="33" t="s">
        <v>131</v>
      </c>
    </row>
    <row r="308" spans="1:7" ht="45">
      <c r="A308" s="33" t="s">
        <v>878</v>
      </c>
      <c r="B308" s="33" t="s">
        <v>411</v>
      </c>
      <c r="C308" s="33" t="s">
        <v>415</v>
      </c>
      <c r="D308" s="33" t="s">
        <v>131</v>
      </c>
      <c r="E308" s="33" t="s">
        <v>131</v>
      </c>
      <c r="F308" s="33" t="s">
        <v>415</v>
      </c>
      <c r="G308" s="33" t="s">
        <v>131</v>
      </c>
    </row>
    <row r="309" spans="1:7">
      <c r="A309" s="33" t="s">
        <v>879</v>
      </c>
      <c r="B309" s="33" t="s">
        <v>411</v>
      </c>
      <c r="C309" s="33" t="s">
        <v>416</v>
      </c>
      <c r="D309" s="33" t="s">
        <v>131</v>
      </c>
      <c r="E309" s="33" t="s">
        <v>131</v>
      </c>
      <c r="F309" s="33" t="s">
        <v>416</v>
      </c>
      <c r="G309" s="33" t="s">
        <v>131</v>
      </c>
    </row>
    <row r="310" spans="1:7">
      <c r="A310" s="33" t="s">
        <v>880</v>
      </c>
      <c r="B310" s="33" t="s">
        <v>411</v>
      </c>
      <c r="C310" s="33" t="s">
        <v>417</v>
      </c>
      <c r="D310" s="33" t="s">
        <v>131</v>
      </c>
      <c r="E310" s="33" t="s">
        <v>131</v>
      </c>
      <c r="F310" s="33" t="s">
        <v>417</v>
      </c>
      <c r="G310" s="33" t="s">
        <v>131</v>
      </c>
    </row>
    <row r="311" spans="1:7">
      <c r="A311" s="33" t="s">
        <v>881</v>
      </c>
      <c r="B311" s="33" t="s">
        <v>411</v>
      </c>
      <c r="C311" s="33" t="s">
        <v>418</v>
      </c>
      <c r="D311" s="33" t="s">
        <v>131</v>
      </c>
      <c r="E311" s="33" t="s">
        <v>131</v>
      </c>
      <c r="F311" s="33" t="s">
        <v>418</v>
      </c>
      <c r="G311" s="33" t="s">
        <v>131</v>
      </c>
    </row>
    <row r="312" spans="1:7">
      <c r="A312" s="33" t="s">
        <v>882</v>
      </c>
      <c r="B312" s="33" t="s">
        <v>411</v>
      </c>
      <c r="C312" s="33" t="s">
        <v>419</v>
      </c>
      <c r="D312" s="33" t="s">
        <v>131</v>
      </c>
      <c r="E312" s="33" t="s">
        <v>131</v>
      </c>
      <c r="F312" s="33" t="s">
        <v>419</v>
      </c>
      <c r="G312" s="33" t="s">
        <v>131</v>
      </c>
    </row>
    <row r="313" spans="1:7">
      <c r="A313" s="33" t="s">
        <v>883</v>
      </c>
      <c r="B313" s="33" t="s">
        <v>411</v>
      </c>
      <c r="C313" s="33" t="s">
        <v>420</v>
      </c>
      <c r="D313" s="33" t="s">
        <v>131</v>
      </c>
      <c r="E313" s="33" t="s">
        <v>131</v>
      </c>
      <c r="F313" s="33" t="s">
        <v>420</v>
      </c>
      <c r="G313" s="33" t="s">
        <v>131</v>
      </c>
    </row>
    <row r="314" spans="1:7">
      <c r="A314" s="33" t="s">
        <v>884</v>
      </c>
      <c r="B314" s="33" t="s">
        <v>411</v>
      </c>
      <c r="C314" s="33" t="s">
        <v>421</v>
      </c>
      <c r="D314" s="33" t="s">
        <v>131</v>
      </c>
      <c r="E314" s="33" t="s">
        <v>131</v>
      </c>
      <c r="F314" s="33" t="s">
        <v>421</v>
      </c>
      <c r="G314" s="33" t="s">
        <v>131</v>
      </c>
    </row>
    <row r="315" spans="1:7">
      <c r="A315" s="33" t="s">
        <v>885</v>
      </c>
      <c r="B315" s="33" t="s">
        <v>411</v>
      </c>
      <c r="C315" s="33" t="s">
        <v>422</v>
      </c>
      <c r="D315" s="33" t="s">
        <v>131</v>
      </c>
      <c r="E315" s="33" t="s">
        <v>131</v>
      </c>
      <c r="F315" s="33" t="s">
        <v>422</v>
      </c>
      <c r="G315" s="33" t="s">
        <v>131</v>
      </c>
    </row>
    <row r="316" spans="1:7">
      <c r="A316" s="33" t="s">
        <v>886</v>
      </c>
      <c r="B316" s="33" t="s">
        <v>411</v>
      </c>
      <c r="C316" s="33" t="s">
        <v>423</v>
      </c>
      <c r="D316" s="33" t="s">
        <v>131</v>
      </c>
      <c r="E316" s="33" t="s">
        <v>131</v>
      </c>
      <c r="F316" s="33" t="s">
        <v>423</v>
      </c>
      <c r="G316" s="33" t="s">
        <v>131</v>
      </c>
    </row>
    <row r="317" spans="1:7">
      <c r="A317" s="33" t="s">
        <v>887</v>
      </c>
      <c r="B317" s="33" t="s">
        <v>411</v>
      </c>
      <c r="C317" s="33" t="s">
        <v>424</v>
      </c>
      <c r="D317" s="33" t="s">
        <v>131</v>
      </c>
      <c r="E317" s="33" t="s">
        <v>131</v>
      </c>
      <c r="F317" s="33" t="s">
        <v>424</v>
      </c>
      <c r="G317" s="33" t="s">
        <v>131</v>
      </c>
    </row>
    <row r="318" spans="1:7">
      <c r="A318" s="33" t="s">
        <v>888</v>
      </c>
      <c r="B318" s="33" t="s">
        <v>411</v>
      </c>
      <c r="C318" s="33" t="s">
        <v>322</v>
      </c>
      <c r="D318" s="33" t="s">
        <v>131</v>
      </c>
      <c r="E318" s="33" t="s">
        <v>131</v>
      </c>
      <c r="F318" s="33" t="s">
        <v>322</v>
      </c>
      <c r="G318" s="33" t="s">
        <v>131</v>
      </c>
    </row>
    <row r="319" spans="1:7">
      <c r="A319" s="33" t="s">
        <v>889</v>
      </c>
      <c r="B319" s="33" t="s">
        <v>411</v>
      </c>
      <c r="C319" s="33" t="s">
        <v>351</v>
      </c>
      <c r="D319" s="33" t="s">
        <v>131</v>
      </c>
      <c r="E319" s="33" t="s">
        <v>131</v>
      </c>
      <c r="F319" s="33" t="s">
        <v>351</v>
      </c>
      <c r="G319" s="33" t="s">
        <v>131</v>
      </c>
    </row>
    <row r="320" spans="1:7" ht="30">
      <c r="A320" s="33" t="s">
        <v>890</v>
      </c>
      <c r="B320" s="33" t="s">
        <v>411</v>
      </c>
      <c r="C320" s="33" t="s">
        <v>425</v>
      </c>
      <c r="D320" s="33" t="s">
        <v>131</v>
      </c>
      <c r="E320" s="33" t="s">
        <v>131</v>
      </c>
      <c r="F320" s="33" t="s">
        <v>425</v>
      </c>
      <c r="G320" s="33" t="s">
        <v>131</v>
      </c>
    </row>
    <row r="321" spans="1:7" ht="45">
      <c r="A321" s="33" t="s">
        <v>891</v>
      </c>
      <c r="B321" s="33" t="s">
        <v>426</v>
      </c>
      <c r="C321" s="33" t="s">
        <v>427</v>
      </c>
      <c r="D321" s="33" t="s">
        <v>131</v>
      </c>
      <c r="E321" s="33" t="s">
        <v>131</v>
      </c>
      <c r="F321" s="33" t="s">
        <v>427</v>
      </c>
      <c r="G321" s="33" t="s">
        <v>131</v>
      </c>
    </row>
    <row r="322" spans="1:7" ht="30">
      <c r="A322" s="33" t="s">
        <v>892</v>
      </c>
      <c r="B322" s="33" t="s">
        <v>426</v>
      </c>
      <c r="C322" s="33" t="s">
        <v>342</v>
      </c>
      <c r="D322" s="33" t="s">
        <v>131</v>
      </c>
      <c r="E322" s="33" t="s">
        <v>131</v>
      </c>
      <c r="F322" s="33" t="s">
        <v>342</v>
      </c>
      <c r="G322" s="33" t="s">
        <v>131</v>
      </c>
    </row>
    <row r="323" spans="1:7" ht="30">
      <c r="A323" s="33" t="s">
        <v>893</v>
      </c>
      <c r="B323" s="33" t="s">
        <v>426</v>
      </c>
      <c r="C323" s="33" t="s">
        <v>428</v>
      </c>
      <c r="D323" s="33" t="s">
        <v>131</v>
      </c>
      <c r="E323" s="33" t="s">
        <v>131</v>
      </c>
      <c r="F323" s="33" t="s">
        <v>428</v>
      </c>
      <c r="G323" s="33" t="s">
        <v>131</v>
      </c>
    </row>
    <row r="324" spans="1:7" ht="30">
      <c r="A324" s="33" t="s">
        <v>894</v>
      </c>
      <c r="B324" s="33" t="s">
        <v>426</v>
      </c>
      <c r="C324" s="33" t="s">
        <v>218</v>
      </c>
      <c r="D324" s="33" t="s">
        <v>131</v>
      </c>
      <c r="E324" s="33" t="s">
        <v>131</v>
      </c>
      <c r="F324" s="33" t="s">
        <v>218</v>
      </c>
      <c r="G324" s="33" t="s">
        <v>131</v>
      </c>
    </row>
    <row r="325" spans="1:7" ht="30">
      <c r="A325" s="33" t="s">
        <v>895</v>
      </c>
      <c r="B325" s="33" t="s">
        <v>426</v>
      </c>
      <c r="C325" s="33" t="s">
        <v>429</v>
      </c>
      <c r="D325" s="33" t="s">
        <v>131</v>
      </c>
      <c r="E325" s="33" t="s">
        <v>131</v>
      </c>
      <c r="F325" s="33" t="s">
        <v>429</v>
      </c>
      <c r="G325" s="33" t="s">
        <v>131</v>
      </c>
    </row>
    <row r="326" spans="1:7" ht="30">
      <c r="A326" s="33" t="s">
        <v>896</v>
      </c>
      <c r="B326" s="33" t="s">
        <v>426</v>
      </c>
      <c r="C326" s="33" t="s">
        <v>430</v>
      </c>
      <c r="D326" s="33" t="s">
        <v>131</v>
      </c>
      <c r="E326" s="33" t="s">
        <v>131</v>
      </c>
      <c r="F326" s="33" t="s">
        <v>430</v>
      </c>
      <c r="G326" s="33" t="s">
        <v>131</v>
      </c>
    </row>
    <row r="327" spans="1:7" ht="30">
      <c r="A327" s="33" t="s">
        <v>897</v>
      </c>
      <c r="B327" s="33" t="s">
        <v>426</v>
      </c>
      <c r="C327" s="33" t="s">
        <v>431</v>
      </c>
      <c r="D327" s="33" t="s">
        <v>131</v>
      </c>
      <c r="E327" s="33" t="s">
        <v>131</v>
      </c>
      <c r="F327" s="33" t="s">
        <v>431</v>
      </c>
      <c r="G327" s="33" t="s">
        <v>131</v>
      </c>
    </row>
    <row r="328" spans="1:7" ht="30">
      <c r="A328" s="33" t="s">
        <v>898</v>
      </c>
      <c r="B328" s="33" t="s">
        <v>426</v>
      </c>
      <c r="C328" s="33" t="s">
        <v>432</v>
      </c>
      <c r="D328" s="33" t="s">
        <v>131</v>
      </c>
      <c r="E328" s="33" t="s">
        <v>131</v>
      </c>
      <c r="F328" s="33" t="s">
        <v>432</v>
      </c>
      <c r="G328" s="33" t="s">
        <v>131</v>
      </c>
    </row>
    <row r="329" spans="1:7" ht="30">
      <c r="A329" s="33" t="s">
        <v>899</v>
      </c>
      <c r="B329" s="33" t="s">
        <v>426</v>
      </c>
      <c r="C329" s="33" t="s">
        <v>285</v>
      </c>
      <c r="D329" s="33" t="s">
        <v>131</v>
      </c>
      <c r="E329" s="33" t="s">
        <v>131</v>
      </c>
      <c r="F329" s="33" t="s">
        <v>285</v>
      </c>
      <c r="G329" s="33" t="s">
        <v>131</v>
      </c>
    </row>
    <row r="330" spans="1:7" ht="45">
      <c r="A330" s="33" t="s">
        <v>900</v>
      </c>
      <c r="B330" s="33" t="s">
        <v>426</v>
      </c>
      <c r="C330" s="33" t="s">
        <v>343</v>
      </c>
      <c r="D330" s="33" t="s">
        <v>131</v>
      </c>
      <c r="E330" s="33" t="s">
        <v>131</v>
      </c>
      <c r="F330" s="33" t="s">
        <v>343</v>
      </c>
      <c r="G330" s="33" t="s">
        <v>131</v>
      </c>
    </row>
    <row r="331" spans="1:7" ht="45">
      <c r="A331" s="33" t="s">
        <v>901</v>
      </c>
      <c r="B331" s="33" t="s">
        <v>426</v>
      </c>
      <c r="C331" s="33" t="s">
        <v>389</v>
      </c>
      <c r="D331" s="33" t="s">
        <v>131</v>
      </c>
      <c r="E331" s="33" t="s">
        <v>131</v>
      </c>
      <c r="F331" s="33" t="s">
        <v>389</v>
      </c>
      <c r="G331" s="33" t="s">
        <v>131</v>
      </c>
    </row>
    <row r="332" spans="1:7" ht="30">
      <c r="A332" s="33" t="s">
        <v>902</v>
      </c>
      <c r="B332" s="33" t="s">
        <v>426</v>
      </c>
      <c r="C332" s="33" t="s">
        <v>338</v>
      </c>
      <c r="D332" s="33" t="s">
        <v>131</v>
      </c>
      <c r="E332" s="33" t="s">
        <v>131</v>
      </c>
      <c r="F332" s="33" t="s">
        <v>338</v>
      </c>
      <c r="G332" s="33" t="s">
        <v>131</v>
      </c>
    </row>
    <row r="333" spans="1:7" ht="45">
      <c r="A333" s="33" t="s">
        <v>903</v>
      </c>
      <c r="B333" s="33" t="s">
        <v>426</v>
      </c>
      <c r="C333" s="33" t="s">
        <v>403</v>
      </c>
      <c r="D333" s="33" t="s">
        <v>131</v>
      </c>
      <c r="E333" s="33" t="s">
        <v>131</v>
      </c>
      <c r="F333" s="33" t="s">
        <v>403</v>
      </c>
      <c r="G333" s="33" t="s">
        <v>131</v>
      </c>
    </row>
    <row r="334" spans="1:7" ht="30">
      <c r="A334" s="33" t="s">
        <v>904</v>
      </c>
      <c r="B334" s="33" t="s">
        <v>426</v>
      </c>
      <c r="C334" s="33" t="s">
        <v>322</v>
      </c>
      <c r="D334" s="33" t="s">
        <v>131</v>
      </c>
      <c r="E334" s="33" t="s">
        <v>131</v>
      </c>
      <c r="F334" s="33" t="s">
        <v>322</v>
      </c>
      <c r="G334" s="33" t="s">
        <v>131</v>
      </c>
    </row>
    <row r="335" spans="1:7" ht="45">
      <c r="A335" s="33" t="s">
        <v>905</v>
      </c>
      <c r="B335" s="33" t="s">
        <v>433</v>
      </c>
      <c r="C335" s="33" t="s">
        <v>434</v>
      </c>
      <c r="D335" s="33" t="s">
        <v>131</v>
      </c>
      <c r="E335" s="33" t="s">
        <v>131</v>
      </c>
      <c r="F335" s="33" t="s">
        <v>434</v>
      </c>
      <c r="G335" s="33" t="s">
        <v>131</v>
      </c>
    </row>
    <row r="336" spans="1:7">
      <c r="A336" s="33" t="s">
        <v>906</v>
      </c>
      <c r="B336" s="33" t="s">
        <v>433</v>
      </c>
      <c r="C336" s="33" t="s">
        <v>435</v>
      </c>
      <c r="D336" s="33" t="s">
        <v>131</v>
      </c>
      <c r="E336" s="33" t="s">
        <v>131</v>
      </c>
      <c r="F336" s="33" t="s">
        <v>435</v>
      </c>
      <c r="G336" s="33" t="s">
        <v>131</v>
      </c>
    </row>
    <row r="337" spans="1:7">
      <c r="A337" s="33" t="s">
        <v>907</v>
      </c>
      <c r="B337" s="33" t="s">
        <v>433</v>
      </c>
      <c r="C337" s="33" t="s">
        <v>436</v>
      </c>
      <c r="D337" s="33" t="s">
        <v>131</v>
      </c>
      <c r="E337" s="33" t="s">
        <v>131</v>
      </c>
      <c r="F337" s="33" t="s">
        <v>436</v>
      </c>
      <c r="G337" s="33" t="s">
        <v>131</v>
      </c>
    </row>
    <row r="338" spans="1:7">
      <c r="A338" s="33" t="s">
        <v>908</v>
      </c>
      <c r="B338" s="33" t="s">
        <v>433</v>
      </c>
      <c r="C338" s="33" t="s">
        <v>437</v>
      </c>
      <c r="D338" s="33" t="s">
        <v>131</v>
      </c>
      <c r="E338" s="33" t="s">
        <v>131</v>
      </c>
      <c r="F338" s="33" t="s">
        <v>437</v>
      </c>
      <c r="G338" s="33" t="s">
        <v>131</v>
      </c>
    </row>
    <row r="339" spans="1:7">
      <c r="A339" s="33" t="s">
        <v>909</v>
      </c>
      <c r="B339" s="33" t="s">
        <v>433</v>
      </c>
      <c r="C339" s="33" t="s">
        <v>353</v>
      </c>
      <c r="D339" s="33" t="s">
        <v>131</v>
      </c>
      <c r="E339" s="33" t="s">
        <v>131</v>
      </c>
      <c r="F339" s="33" t="s">
        <v>353</v>
      </c>
      <c r="G339" s="33" t="s">
        <v>131</v>
      </c>
    </row>
    <row r="340" spans="1:7">
      <c r="A340" s="33" t="s">
        <v>910</v>
      </c>
      <c r="B340" s="33" t="s">
        <v>433</v>
      </c>
      <c r="C340" s="33" t="s">
        <v>438</v>
      </c>
      <c r="D340" s="33" t="s">
        <v>131</v>
      </c>
      <c r="E340" s="33" t="s">
        <v>131</v>
      </c>
      <c r="F340" s="33" t="s">
        <v>438</v>
      </c>
      <c r="G340" s="33" t="s">
        <v>131</v>
      </c>
    </row>
    <row r="341" spans="1:7">
      <c r="A341" s="33" t="s">
        <v>911</v>
      </c>
      <c r="B341" s="33" t="s">
        <v>439</v>
      </c>
      <c r="C341" s="33" t="s">
        <v>406</v>
      </c>
      <c r="D341" s="33" t="s">
        <v>131</v>
      </c>
      <c r="E341" s="33" t="s">
        <v>131</v>
      </c>
      <c r="F341" s="33" t="s">
        <v>406</v>
      </c>
      <c r="G341" s="33" t="s">
        <v>131</v>
      </c>
    </row>
    <row r="342" spans="1:7" ht="30">
      <c r="A342" s="33" t="s">
        <v>912</v>
      </c>
      <c r="B342" s="33" t="s">
        <v>439</v>
      </c>
      <c r="C342" s="33" t="s">
        <v>440</v>
      </c>
      <c r="D342" s="33" t="s">
        <v>131</v>
      </c>
      <c r="E342" s="33" t="s">
        <v>131</v>
      </c>
      <c r="F342" s="33" t="s">
        <v>440</v>
      </c>
      <c r="G342" s="33" t="s">
        <v>131</v>
      </c>
    </row>
    <row r="343" spans="1:7" ht="30">
      <c r="A343" s="33" t="s">
        <v>913</v>
      </c>
      <c r="B343" s="33" t="s">
        <v>439</v>
      </c>
      <c r="C343" s="33" t="s">
        <v>441</v>
      </c>
      <c r="D343" s="33" t="s">
        <v>131</v>
      </c>
      <c r="E343" s="33" t="s">
        <v>131</v>
      </c>
      <c r="F343" s="33" t="s">
        <v>441</v>
      </c>
      <c r="G343" s="33" t="s">
        <v>131</v>
      </c>
    </row>
    <row r="344" spans="1:7">
      <c r="A344" s="33" t="s">
        <v>914</v>
      </c>
      <c r="B344" s="33" t="s">
        <v>439</v>
      </c>
      <c r="C344" s="33" t="s">
        <v>376</v>
      </c>
      <c r="D344" s="33" t="s">
        <v>131</v>
      </c>
      <c r="E344" s="33" t="s">
        <v>131</v>
      </c>
      <c r="F344" s="33" t="s">
        <v>376</v>
      </c>
      <c r="G344" s="33" t="s">
        <v>131</v>
      </c>
    </row>
    <row r="345" spans="1:7">
      <c r="A345" s="33" t="s">
        <v>915</v>
      </c>
      <c r="B345" s="33" t="s">
        <v>439</v>
      </c>
      <c r="C345" s="33" t="s">
        <v>377</v>
      </c>
      <c r="D345" s="33" t="s">
        <v>131</v>
      </c>
      <c r="E345" s="33" t="s">
        <v>131</v>
      </c>
      <c r="F345" s="33" t="s">
        <v>377</v>
      </c>
      <c r="G345" s="33" t="s">
        <v>131</v>
      </c>
    </row>
    <row r="346" spans="1:7" ht="30">
      <c r="A346" s="33" t="s">
        <v>916</v>
      </c>
      <c r="B346" s="33" t="s">
        <v>439</v>
      </c>
      <c r="C346" s="33" t="s">
        <v>442</v>
      </c>
      <c r="D346" s="33" t="s">
        <v>131</v>
      </c>
      <c r="E346" s="33" t="s">
        <v>131</v>
      </c>
      <c r="F346" s="33" t="s">
        <v>442</v>
      </c>
      <c r="G346" s="33" t="s">
        <v>131</v>
      </c>
    </row>
    <row r="347" spans="1:7">
      <c r="A347" s="33" t="s">
        <v>917</v>
      </c>
      <c r="B347" s="33" t="s">
        <v>439</v>
      </c>
      <c r="C347" s="33" t="s">
        <v>443</v>
      </c>
      <c r="D347" s="33" t="s">
        <v>131</v>
      </c>
      <c r="E347" s="33" t="s">
        <v>131</v>
      </c>
      <c r="F347" s="33" t="s">
        <v>443</v>
      </c>
      <c r="G347" s="33" t="s">
        <v>131</v>
      </c>
    </row>
    <row r="348" spans="1:7">
      <c r="A348" s="33" t="s">
        <v>918</v>
      </c>
      <c r="B348" s="33" t="s">
        <v>439</v>
      </c>
      <c r="C348" s="33" t="s">
        <v>383</v>
      </c>
      <c r="D348" s="33" t="s">
        <v>131</v>
      </c>
      <c r="E348" s="33" t="s">
        <v>131</v>
      </c>
      <c r="F348" s="33" t="s">
        <v>383</v>
      </c>
      <c r="G348" s="33" t="s">
        <v>131</v>
      </c>
    </row>
    <row r="349" spans="1:7">
      <c r="A349" s="33" t="s">
        <v>919</v>
      </c>
      <c r="B349" s="33" t="s">
        <v>439</v>
      </c>
      <c r="C349" s="33" t="s">
        <v>430</v>
      </c>
      <c r="D349" s="33" t="s">
        <v>131</v>
      </c>
      <c r="E349" s="33" t="s">
        <v>131</v>
      </c>
      <c r="F349" s="33" t="s">
        <v>430</v>
      </c>
      <c r="G349" s="33" t="s">
        <v>131</v>
      </c>
    </row>
    <row r="350" spans="1:7">
      <c r="A350" s="33" t="s">
        <v>920</v>
      </c>
      <c r="B350" s="33" t="s">
        <v>439</v>
      </c>
      <c r="C350" s="33" t="s">
        <v>431</v>
      </c>
      <c r="D350" s="33" t="s">
        <v>131</v>
      </c>
      <c r="E350" s="33" t="s">
        <v>131</v>
      </c>
      <c r="F350" s="33" t="s">
        <v>431</v>
      </c>
      <c r="G350" s="33" t="s">
        <v>131</v>
      </c>
    </row>
    <row r="351" spans="1:7" ht="30">
      <c r="A351" s="33" t="s">
        <v>921</v>
      </c>
      <c r="B351" s="33" t="s">
        <v>439</v>
      </c>
      <c r="C351" s="33" t="s">
        <v>444</v>
      </c>
      <c r="D351" s="33" t="s">
        <v>131</v>
      </c>
      <c r="E351" s="33" t="s">
        <v>131</v>
      </c>
      <c r="F351" s="33" t="s">
        <v>444</v>
      </c>
      <c r="G351" s="33" t="s">
        <v>131</v>
      </c>
    </row>
    <row r="352" spans="1:7">
      <c r="A352" s="33" t="s">
        <v>922</v>
      </c>
      <c r="B352" s="33" t="s">
        <v>439</v>
      </c>
      <c r="C352" s="33" t="s">
        <v>322</v>
      </c>
      <c r="D352" s="33" t="s">
        <v>131</v>
      </c>
      <c r="E352" s="33" t="s">
        <v>131</v>
      </c>
      <c r="F352" s="33" t="s">
        <v>322</v>
      </c>
      <c r="G352" s="33" t="s">
        <v>131</v>
      </c>
    </row>
    <row r="353" spans="1:7">
      <c r="A353" s="33" t="s">
        <v>923</v>
      </c>
      <c r="B353" s="33" t="s">
        <v>445</v>
      </c>
      <c r="C353" s="33" t="s">
        <v>359</v>
      </c>
      <c r="D353" s="33" t="s">
        <v>131</v>
      </c>
      <c r="E353" s="33" t="s">
        <v>131</v>
      </c>
      <c r="F353" s="33" t="s">
        <v>359</v>
      </c>
      <c r="G353" s="33" t="s">
        <v>131</v>
      </c>
    </row>
    <row r="354" spans="1:7">
      <c r="A354" s="33" t="s">
        <v>924</v>
      </c>
      <c r="B354" s="33" t="s">
        <v>445</v>
      </c>
      <c r="C354" s="33" t="s">
        <v>359</v>
      </c>
      <c r="D354" s="33" t="s">
        <v>131</v>
      </c>
      <c r="E354" s="33" t="s">
        <v>131</v>
      </c>
      <c r="F354" s="33" t="s">
        <v>359</v>
      </c>
      <c r="G354" s="33" t="s">
        <v>131</v>
      </c>
    </row>
    <row r="355" spans="1:7">
      <c r="A355" s="33" t="s">
        <v>925</v>
      </c>
      <c r="B355" s="33" t="s">
        <v>445</v>
      </c>
      <c r="C355" s="33" t="s">
        <v>446</v>
      </c>
      <c r="D355" s="33" t="s">
        <v>131</v>
      </c>
      <c r="E355" s="33" t="s">
        <v>131</v>
      </c>
      <c r="F355" s="33" t="s">
        <v>446</v>
      </c>
      <c r="G355" s="33" t="s">
        <v>131</v>
      </c>
    </row>
    <row r="356" spans="1:7" ht="30">
      <c r="A356" s="33" t="s">
        <v>926</v>
      </c>
      <c r="B356" s="33" t="s">
        <v>445</v>
      </c>
      <c r="C356" s="33" t="s">
        <v>447</v>
      </c>
      <c r="D356" s="33" t="s">
        <v>131</v>
      </c>
      <c r="E356" s="33" t="s">
        <v>131</v>
      </c>
      <c r="F356" s="33" t="s">
        <v>447</v>
      </c>
      <c r="G356" s="33" t="s">
        <v>131</v>
      </c>
    </row>
    <row r="357" spans="1:7" ht="30">
      <c r="A357" s="33" t="s">
        <v>927</v>
      </c>
      <c r="B357" s="33" t="s">
        <v>457</v>
      </c>
      <c r="C357" s="33" t="s">
        <v>458</v>
      </c>
      <c r="D357" s="33" t="s">
        <v>131</v>
      </c>
      <c r="E357" s="33" t="s">
        <v>131</v>
      </c>
      <c r="F357" s="33" t="s">
        <v>458</v>
      </c>
      <c r="G357" s="33" t="s">
        <v>131</v>
      </c>
    </row>
    <row r="358" spans="1:7">
      <c r="A358" s="33" t="s">
        <v>928</v>
      </c>
      <c r="B358" s="33" t="s">
        <v>457</v>
      </c>
      <c r="C358" s="33" t="s">
        <v>459</v>
      </c>
      <c r="D358" s="33" t="s">
        <v>131</v>
      </c>
      <c r="E358" s="33" t="s">
        <v>131</v>
      </c>
      <c r="F358" s="33" t="s">
        <v>459</v>
      </c>
      <c r="G358" s="33" t="s">
        <v>131</v>
      </c>
    </row>
    <row r="359" spans="1:7">
      <c r="A359" s="33" t="s">
        <v>929</v>
      </c>
      <c r="B359" s="33" t="s">
        <v>457</v>
      </c>
      <c r="C359" s="33" t="s">
        <v>376</v>
      </c>
      <c r="D359" s="33" t="s">
        <v>131</v>
      </c>
      <c r="E359" s="33" t="s">
        <v>131</v>
      </c>
      <c r="F359" s="33" t="s">
        <v>376</v>
      </c>
      <c r="G359" s="33" t="s">
        <v>131</v>
      </c>
    </row>
    <row r="360" spans="1:7">
      <c r="A360" s="33" t="s">
        <v>930</v>
      </c>
      <c r="B360" s="33" t="s">
        <v>457</v>
      </c>
      <c r="C360" s="33" t="s">
        <v>460</v>
      </c>
      <c r="D360" s="33" t="s">
        <v>131</v>
      </c>
      <c r="E360" s="33" t="s">
        <v>131</v>
      </c>
      <c r="F360" s="33" t="s">
        <v>460</v>
      </c>
      <c r="G360" s="33" t="s">
        <v>131</v>
      </c>
    </row>
    <row r="361" spans="1:7">
      <c r="A361" s="33" t="s">
        <v>931</v>
      </c>
      <c r="B361" s="33" t="s">
        <v>457</v>
      </c>
      <c r="C361" s="33" t="s">
        <v>461</v>
      </c>
      <c r="D361" s="33" t="s">
        <v>131</v>
      </c>
      <c r="E361" s="33" t="s">
        <v>131</v>
      </c>
      <c r="F361" s="33" t="s">
        <v>461</v>
      </c>
      <c r="G361" s="33" t="s">
        <v>131</v>
      </c>
    </row>
    <row r="362" spans="1:7">
      <c r="A362" s="33" t="s">
        <v>932</v>
      </c>
      <c r="B362" s="33" t="s">
        <v>457</v>
      </c>
      <c r="C362" s="33" t="s">
        <v>462</v>
      </c>
      <c r="D362" s="33" t="s">
        <v>131</v>
      </c>
      <c r="E362" s="33" t="s">
        <v>131</v>
      </c>
      <c r="F362" s="33" t="s">
        <v>462</v>
      </c>
      <c r="G362" s="33" t="s">
        <v>131</v>
      </c>
    </row>
    <row r="363" spans="1:7">
      <c r="A363" s="33" t="s">
        <v>933</v>
      </c>
      <c r="B363" s="33" t="s">
        <v>457</v>
      </c>
      <c r="C363" s="33" t="s">
        <v>463</v>
      </c>
      <c r="D363" s="33" t="s">
        <v>131</v>
      </c>
      <c r="E363" s="33" t="s">
        <v>131</v>
      </c>
      <c r="F363" s="33" t="s">
        <v>463</v>
      </c>
      <c r="G363" s="33" t="s">
        <v>131</v>
      </c>
    </row>
    <row r="364" spans="1:7">
      <c r="A364" s="33" t="s">
        <v>934</v>
      </c>
      <c r="B364" s="33" t="s">
        <v>457</v>
      </c>
      <c r="C364" s="33" t="s">
        <v>464</v>
      </c>
      <c r="D364" s="33" t="s">
        <v>131</v>
      </c>
      <c r="E364" s="33" t="s">
        <v>131</v>
      </c>
      <c r="F364" s="33" t="s">
        <v>464</v>
      </c>
      <c r="G364" s="33" t="s">
        <v>131</v>
      </c>
    </row>
    <row r="365" spans="1:7" ht="90">
      <c r="A365" s="33" t="s">
        <v>935</v>
      </c>
      <c r="B365" s="33" t="s">
        <v>457</v>
      </c>
      <c r="C365" s="33" t="s">
        <v>465</v>
      </c>
      <c r="D365" s="33" t="s">
        <v>131</v>
      </c>
      <c r="E365" s="33" t="s">
        <v>131</v>
      </c>
      <c r="F365" s="33" t="s">
        <v>465</v>
      </c>
      <c r="G365" s="33" t="s">
        <v>131</v>
      </c>
    </row>
    <row r="366" spans="1:7">
      <c r="A366" s="33" t="s">
        <v>936</v>
      </c>
      <c r="B366" s="33" t="s">
        <v>457</v>
      </c>
      <c r="C366" s="33" t="s">
        <v>466</v>
      </c>
      <c r="D366" s="33" t="s">
        <v>131</v>
      </c>
      <c r="E366" s="33" t="s">
        <v>131</v>
      </c>
      <c r="F366" s="33" t="s">
        <v>466</v>
      </c>
      <c r="G366" s="33" t="s">
        <v>131</v>
      </c>
    </row>
    <row r="367" spans="1:7" ht="30">
      <c r="A367" s="33" t="s">
        <v>937</v>
      </c>
      <c r="B367" s="33" t="s">
        <v>457</v>
      </c>
      <c r="C367" s="33" t="s">
        <v>467</v>
      </c>
      <c r="D367" s="33" t="s">
        <v>131</v>
      </c>
      <c r="E367" s="33" t="s">
        <v>131</v>
      </c>
      <c r="F367" s="33" t="s">
        <v>467</v>
      </c>
      <c r="G367" s="33" t="s">
        <v>131</v>
      </c>
    </row>
    <row r="368" spans="1:7">
      <c r="A368" s="33" t="s">
        <v>938</v>
      </c>
      <c r="B368" s="33" t="s">
        <v>457</v>
      </c>
      <c r="C368" s="33" t="s">
        <v>431</v>
      </c>
      <c r="D368" s="33" t="s">
        <v>131</v>
      </c>
      <c r="E368" s="33" t="s">
        <v>131</v>
      </c>
      <c r="F368" s="33" t="s">
        <v>431</v>
      </c>
      <c r="G368" s="33" t="s">
        <v>131</v>
      </c>
    </row>
    <row r="369" spans="1:7">
      <c r="A369" s="33" t="s">
        <v>939</v>
      </c>
      <c r="B369" s="33" t="s">
        <v>457</v>
      </c>
      <c r="C369" s="33" t="s">
        <v>468</v>
      </c>
      <c r="D369" s="33" t="s">
        <v>131</v>
      </c>
      <c r="E369" s="33" t="s">
        <v>131</v>
      </c>
      <c r="F369" s="33" t="s">
        <v>468</v>
      </c>
      <c r="G369" s="33" t="s">
        <v>131</v>
      </c>
    </row>
    <row r="370" spans="1:7">
      <c r="A370" s="33" t="s">
        <v>940</v>
      </c>
      <c r="B370" s="33" t="s">
        <v>457</v>
      </c>
      <c r="C370" s="33" t="s">
        <v>469</v>
      </c>
      <c r="D370" s="33" t="s">
        <v>131</v>
      </c>
      <c r="E370" s="33" t="s">
        <v>131</v>
      </c>
      <c r="F370" s="33" t="s">
        <v>469</v>
      </c>
      <c r="G370" s="33" t="s">
        <v>131</v>
      </c>
    </row>
    <row r="371" spans="1:7" ht="30">
      <c r="A371" s="33" t="s">
        <v>941</v>
      </c>
      <c r="B371" s="33" t="s">
        <v>457</v>
      </c>
      <c r="C371" s="33" t="s">
        <v>470</v>
      </c>
      <c r="D371" s="33" t="s">
        <v>131</v>
      </c>
      <c r="E371" s="33" t="s">
        <v>131</v>
      </c>
      <c r="F371" s="33" t="s">
        <v>470</v>
      </c>
      <c r="G371" s="33" t="s">
        <v>131</v>
      </c>
    </row>
    <row r="372" spans="1:7">
      <c r="A372" s="33" t="s">
        <v>942</v>
      </c>
      <c r="B372" s="33" t="s">
        <v>457</v>
      </c>
      <c r="C372" s="33" t="s">
        <v>471</v>
      </c>
      <c r="D372" s="33" t="s">
        <v>131</v>
      </c>
      <c r="E372" s="33" t="s">
        <v>131</v>
      </c>
      <c r="F372" s="33" t="s">
        <v>471</v>
      </c>
      <c r="G372" s="33" t="s">
        <v>131</v>
      </c>
    </row>
    <row r="373" spans="1:7">
      <c r="A373" s="33" t="s">
        <v>943</v>
      </c>
      <c r="B373" s="33" t="s">
        <v>457</v>
      </c>
      <c r="C373" s="33" t="s">
        <v>472</v>
      </c>
      <c r="D373" s="33" t="s">
        <v>131</v>
      </c>
      <c r="E373" s="33" t="s">
        <v>131</v>
      </c>
      <c r="F373" s="33" t="s">
        <v>472</v>
      </c>
      <c r="G373" s="33" t="s">
        <v>131</v>
      </c>
    </row>
    <row r="374" spans="1:7" ht="30">
      <c r="A374" s="33" t="s">
        <v>944</v>
      </c>
      <c r="B374" s="33" t="s">
        <v>457</v>
      </c>
      <c r="C374" s="33" t="s">
        <v>473</v>
      </c>
      <c r="D374" s="33" t="s">
        <v>131</v>
      </c>
      <c r="E374" s="33" t="s">
        <v>131</v>
      </c>
      <c r="F374" s="33" t="s">
        <v>473</v>
      </c>
      <c r="G374" s="33" t="s">
        <v>131</v>
      </c>
    </row>
    <row r="375" spans="1:7">
      <c r="A375" s="33" t="s">
        <v>945</v>
      </c>
      <c r="B375" s="33" t="s">
        <v>457</v>
      </c>
      <c r="C375" s="33" t="s">
        <v>474</v>
      </c>
      <c r="D375" s="33" t="s">
        <v>131</v>
      </c>
      <c r="E375" s="33" t="s">
        <v>131</v>
      </c>
      <c r="F375" s="33" t="s">
        <v>474</v>
      </c>
      <c r="G375" s="33" t="s">
        <v>131</v>
      </c>
    </row>
    <row r="376" spans="1:7">
      <c r="A376" s="33" t="s">
        <v>946</v>
      </c>
      <c r="B376" s="33" t="s">
        <v>475</v>
      </c>
      <c r="C376" s="33" t="s">
        <v>476</v>
      </c>
      <c r="D376" s="33" t="s">
        <v>131</v>
      </c>
      <c r="E376" s="33" t="s">
        <v>131</v>
      </c>
      <c r="F376" s="33" t="s">
        <v>476</v>
      </c>
      <c r="G376" s="33" t="s">
        <v>131</v>
      </c>
    </row>
    <row r="377" spans="1:7">
      <c r="A377" s="33" t="s">
        <v>947</v>
      </c>
      <c r="B377" s="33" t="s">
        <v>475</v>
      </c>
      <c r="C377" s="33" t="s">
        <v>477</v>
      </c>
      <c r="D377" s="33" t="s">
        <v>131</v>
      </c>
      <c r="E377" s="33" t="s">
        <v>131</v>
      </c>
      <c r="F377" s="33" t="s">
        <v>477</v>
      </c>
      <c r="G377" s="33" t="s">
        <v>131</v>
      </c>
    </row>
    <row r="378" spans="1:7" ht="30">
      <c r="A378" s="33" t="s">
        <v>948</v>
      </c>
      <c r="B378" s="33" t="s">
        <v>475</v>
      </c>
      <c r="C378" s="33" t="s">
        <v>478</v>
      </c>
      <c r="D378" s="33" t="s">
        <v>131</v>
      </c>
      <c r="E378" s="33" t="s">
        <v>131</v>
      </c>
      <c r="F378" s="33" t="s">
        <v>478</v>
      </c>
      <c r="G378" s="33" t="s">
        <v>131</v>
      </c>
    </row>
    <row r="379" spans="1:7" ht="30">
      <c r="A379" s="33" t="s">
        <v>949</v>
      </c>
      <c r="B379" s="33" t="s">
        <v>475</v>
      </c>
      <c r="C379" s="33" t="s">
        <v>479</v>
      </c>
      <c r="D379" s="33" t="s">
        <v>131</v>
      </c>
      <c r="E379" s="33" t="s">
        <v>131</v>
      </c>
      <c r="F379" s="33" t="s">
        <v>479</v>
      </c>
      <c r="G379" s="33" t="s">
        <v>131</v>
      </c>
    </row>
    <row r="380" spans="1:7" ht="30">
      <c r="A380" s="33" t="s">
        <v>950</v>
      </c>
      <c r="B380" s="33" t="s">
        <v>480</v>
      </c>
      <c r="C380" s="33" t="s">
        <v>481</v>
      </c>
      <c r="D380" s="33" t="s">
        <v>131</v>
      </c>
      <c r="E380" s="33" t="s">
        <v>131</v>
      </c>
      <c r="F380" s="33" t="s">
        <v>481</v>
      </c>
      <c r="G380" s="33" t="s">
        <v>131</v>
      </c>
    </row>
    <row r="381" spans="1:7">
      <c r="A381" s="33" t="s">
        <v>951</v>
      </c>
      <c r="B381" s="33" t="s">
        <v>480</v>
      </c>
      <c r="C381" s="33" t="s">
        <v>482</v>
      </c>
      <c r="D381" s="33" t="s">
        <v>131</v>
      </c>
      <c r="E381" s="33" t="s">
        <v>131</v>
      </c>
      <c r="F381" s="33" t="s">
        <v>482</v>
      </c>
      <c r="G381" s="33" t="s">
        <v>131</v>
      </c>
    </row>
    <row r="382" spans="1:7" ht="45">
      <c r="A382" s="33" t="s">
        <v>952</v>
      </c>
      <c r="B382" s="33" t="s">
        <v>491</v>
      </c>
      <c r="C382" s="33" t="s">
        <v>492</v>
      </c>
      <c r="D382" s="33" t="s">
        <v>131</v>
      </c>
      <c r="E382" s="33" t="s">
        <v>131</v>
      </c>
      <c r="F382" s="33" t="s">
        <v>492</v>
      </c>
      <c r="G382" s="33" t="s">
        <v>131</v>
      </c>
    </row>
    <row r="383" spans="1:7" ht="30">
      <c r="A383" s="33" t="s">
        <v>953</v>
      </c>
      <c r="B383" s="33" t="s">
        <v>493</v>
      </c>
      <c r="C383" s="33" t="s">
        <v>494</v>
      </c>
      <c r="D383" s="33" t="s">
        <v>131</v>
      </c>
      <c r="E383" s="33" t="s">
        <v>131</v>
      </c>
      <c r="F383" s="33" t="s">
        <v>494</v>
      </c>
      <c r="G383" s="33" t="s">
        <v>131</v>
      </c>
    </row>
    <row r="384" spans="1:7">
      <c r="A384" s="33" t="s">
        <v>954</v>
      </c>
      <c r="B384" s="33" t="s">
        <v>493</v>
      </c>
      <c r="C384" s="33" t="s">
        <v>495</v>
      </c>
      <c r="D384" s="33" t="s">
        <v>131</v>
      </c>
      <c r="E384" s="33" t="s">
        <v>131</v>
      </c>
      <c r="F384" s="33" t="s">
        <v>495</v>
      </c>
      <c r="G384" s="33" t="s">
        <v>131</v>
      </c>
    </row>
    <row r="385" spans="1:7">
      <c r="A385" s="33" t="s">
        <v>955</v>
      </c>
      <c r="B385" s="33" t="s">
        <v>493</v>
      </c>
      <c r="C385" s="33" t="s">
        <v>496</v>
      </c>
      <c r="D385" s="33" t="s">
        <v>131</v>
      </c>
      <c r="E385" s="33" t="s">
        <v>131</v>
      </c>
      <c r="F385" s="33" t="s">
        <v>496</v>
      </c>
      <c r="G385" s="33" t="s">
        <v>131</v>
      </c>
    </row>
    <row r="386" spans="1:7" ht="30">
      <c r="A386" s="33" t="s">
        <v>956</v>
      </c>
      <c r="B386" s="33" t="s">
        <v>493</v>
      </c>
      <c r="C386" s="33" t="s">
        <v>497</v>
      </c>
      <c r="D386" s="33" t="s">
        <v>131</v>
      </c>
      <c r="E386" s="33" t="s">
        <v>131</v>
      </c>
      <c r="F386" s="33" t="s">
        <v>497</v>
      </c>
      <c r="G386" s="33" t="s">
        <v>131</v>
      </c>
    </row>
    <row r="387" spans="1:7">
      <c r="A387" s="33" t="s">
        <v>957</v>
      </c>
      <c r="B387" s="33" t="s">
        <v>493</v>
      </c>
      <c r="C387" s="33" t="s">
        <v>498</v>
      </c>
      <c r="D387" s="33" t="s">
        <v>131</v>
      </c>
      <c r="E387" s="33" t="s">
        <v>131</v>
      </c>
      <c r="F387" s="33" t="s">
        <v>498</v>
      </c>
      <c r="G387" s="33" t="s">
        <v>131</v>
      </c>
    </row>
    <row r="388" spans="1:7" ht="30">
      <c r="A388" s="33" t="s">
        <v>958</v>
      </c>
      <c r="B388" s="33" t="s">
        <v>493</v>
      </c>
      <c r="C388" s="33" t="s">
        <v>499</v>
      </c>
      <c r="D388" s="33" t="s">
        <v>131</v>
      </c>
      <c r="E388" s="33" t="s">
        <v>131</v>
      </c>
      <c r="F388" s="33" t="s">
        <v>499</v>
      </c>
      <c r="G388" s="33" t="s">
        <v>131</v>
      </c>
    </row>
    <row r="389" spans="1:7" ht="30">
      <c r="A389" s="33" t="s">
        <v>959</v>
      </c>
      <c r="B389" s="33" t="s">
        <v>493</v>
      </c>
      <c r="C389" s="33" t="s">
        <v>500</v>
      </c>
      <c r="D389" s="33" t="s">
        <v>131</v>
      </c>
      <c r="E389" s="33" t="s">
        <v>131</v>
      </c>
      <c r="F389" s="33" t="s">
        <v>500</v>
      </c>
      <c r="G389" s="33" t="s">
        <v>131</v>
      </c>
    </row>
    <row r="390" spans="1:7" ht="30">
      <c r="A390" s="33" t="s">
        <v>960</v>
      </c>
      <c r="B390" s="33" t="s">
        <v>501</v>
      </c>
      <c r="C390" s="33" t="s">
        <v>502</v>
      </c>
      <c r="D390" s="33" t="s">
        <v>131</v>
      </c>
      <c r="E390" s="33" t="s">
        <v>131</v>
      </c>
      <c r="F390" s="33" t="s">
        <v>502</v>
      </c>
      <c r="G390" s="33" t="s">
        <v>131</v>
      </c>
    </row>
    <row r="391" spans="1:7" ht="30">
      <c r="A391" s="33" t="s">
        <v>961</v>
      </c>
      <c r="B391" s="33" t="s">
        <v>501</v>
      </c>
      <c r="C391" s="33" t="s">
        <v>503</v>
      </c>
      <c r="D391" s="33" t="s">
        <v>131</v>
      </c>
      <c r="E391" s="33" t="s">
        <v>131</v>
      </c>
      <c r="F391" s="33" t="s">
        <v>503</v>
      </c>
      <c r="G391" s="33" t="s">
        <v>131</v>
      </c>
    </row>
    <row r="392" spans="1:7">
      <c r="A392" s="33" t="s">
        <v>962</v>
      </c>
      <c r="B392" s="33" t="s">
        <v>504</v>
      </c>
      <c r="C392" s="33" t="s">
        <v>505</v>
      </c>
      <c r="D392" s="33" t="s">
        <v>131</v>
      </c>
      <c r="E392" s="33" t="s">
        <v>131</v>
      </c>
      <c r="F392" s="33" t="s">
        <v>505</v>
      </c>
      <c r="G392" s="33" t="s">
        <v>131</v>
      </c>
    </row>
    <row r="393" spans="1:7" ht="30">
      <c r="A393" s="33" t="s">
        <v>963</v>
      </c>
      <c r="B393" s="33" t="s">
        <v>504</v>
      </c>
      <c r="C393" s="33" t="s">
        <v>506</v>
      </c>
      <c r="D393" s="33" t="s">
        <v>131</v>
      </c>
      <c r="E393" s="33" t="s">
        <v>131</v>
      </c>
      <c r="F393" s="33" t="s">
        <v>506</v>
      </c>
      <c r="G393" s="33" t="s">
        <v>131</v>
      </c>
    </row>
    <row r="394" spans="1:7" ht="30">
      <c r="A394" s="33" t="s">
        <v>964</v>
      </c>
      <c r="B394" s="33" t="s">
        <v>504</v>
      </c>
      <c r="C394" s="33" t="s">
        <v>507</v>
      </c>
      <c r="D394" s="33" t="s">
        <v>131</v>
      </c>
      <c r="E394" s="33" t="s">
        <v>131</v>
      </c>
      <c r="F394" s="33" t="s">
        <v>507</v>
      </c>
      <c r="G394" s="33" t="s">
        <v>131</v>
      </c>
    </row>
    <row r="395" spans="1:7">
      <c r="A395" s="33" t="s">
        <v>965</v>
      </c>
      <c r="B395" s="33" t="s">
        <v>504</v>
      </c>
      <c r="C395" s="33" t="s">
        <v>508</v>
      </c>
      <c r="D395" s="33" t="s">
        <v>131</v>
      </c>
      <c r="E395" s="33" t="s">
        <v>131</v>
      </c>
      <c r="F395" s="33" t="s">
        <v>508</v>
      </c>
      <c r="G395" s="33" t="s">
        <v>131</v>
      </c>
    </row>
    <row r="396" spans="1:7">
      <c r="A396" s="33" t="s">
        <v>966</v>
      </c>
      <c r="B396" s="33" t="s">
        <v>509</v>
      </c>
      <c r="C396" s="33" t="s">
        <v>510</v>
      </c>
      <c r="D396" s="33" t="s">
        <v>131</v>
      </c>
      <c r="E396" s="33" t="s">
        <v>131</v>
      </c>
      <c r="F396" s="33" t="s">
        <v>510</v>
      </c>
      <c r="G396" s="33" t="s">
        <v>131</v>
      </c>
    </row>
    <row r="397" spans="1:7" ht="45">
      <c r="A397" s="33" t="s">
        <v>967</v>
      </c>
      <c r="B397" s="33" t="s">
        <v>509</v>
      </c>
      <c r="C397" s="33" t="s">
        <v>511</v>
      </c>
      <c r="D397" s="33" t="s">
        <v>131</v>
      </c>
      <c r="E397" s="33" t="s">
        <v>131</v>
      </c>
      <c r="F397" s="33" t="s">
        <v>511</v>
      </c>
      <c r="G397" s="33" t="s">
        <v>131</v>
      </c>
    </row>
    <row r="398" spans="1:7">
      <c r="A398" s="33" t="s">
        <v>968</v>
      </c>
      <c r="B398" s="33" t="s">
        <v>509</v>
      </c>
      <c r="C398" s="33" t="s">
        <v>512</v>
      </c>
      <c r="D398" s="33" t="s">
        <v>131</v>
      </c>
      <c r="E398" s="33" t="s">
        <v>131</v>
      </c>
      <c r="F398" s="33" t="s">
        <v>512</v>
      </c>
      <c r="G398" s="33" t="s">
        <v>131</v>
      </c>
    </row>
    <row r="399" spans="1:7" ht="30">
      <c r="A399" s="33" t="s">
        <v>969</v>
      </c>
      <c r="B399" s="33" t="s">
        <v>513</v>
      </c>
      <c r="C399" s="33" t="s">
        <v>514</v>
      </c>
      <c r="D399" s="33" t="s">
        <v>131</v>
      </c>
      <c r="E399" s="33" t="s">
        <v>131</v>
      </c>
      <c r="F399" s="33" t="s">
        <v>514</v>
      </c>
      <c r="G399" s="33" t="s">
        <v>131</v>
      </c>
    </row>
    <row r="400" spans="1:7" ht="30">
      <c r="A400" s="33" t="s">
        <v>970</v>
      </c>
      <c r="B400" s="33" t="s">
        <v>513</v>
      </c>
      <c r="C400" s="33" t="s">
        <v>515</v>
      </c>
      <c r="D400" s="33" t="s">
        <v>131</v>
      </c>
      <c r="E400" s="33" t="s">
        <v>131</v>
      </c>
      <c r="F400" s="33" t="s">
        <v>515</v>
      </c>
      <c r="G400" s="33" t="s">
        <v>131</v>
      </c>
    </row>
    <row r="401" spans="1:7" ht="30">
      <c r="A401" s="33" t="s">
        <v>971</v>
      </c>
      <c r="B401" s="33" t="s">
        <v>513</v>
      </c>
      <c r="C401" s="33" t="s">
        <v>516</v>
      </c>
      <c r="D401" s="33" t="s">
        <v>131</v>
      </c>
      <c r="E401" s="33" t="s">
        <v>131</v>
      </c>
      <c r="F401" s="33" t="s">
        <v>516</v>
      </c>
      <c r="G401" s="33" t="s">
        <v>131</v>
      </c>
    </row>
    <row r="402" spans="1:7" ht="30">
      <c r="A402" s="33" t="s">
        <v>972</v>
      </c>
      <c r="B402" s="33" t="s">
        <v>513</v>
      </c>
      <c r="C402" s="33" t="s">
        <v>517</v>
      </c>
      <c r="D402" s="33" t="s">
        <v>131</v>
      </c>
      <c r="E402" s="33" t="s">
        <v>131</v>
      </c>
      <c r="F402" s="33" t="s">
        <v>517</v>
      </c>
      <c r="G402" s="33" t="s">
        <v>131</v>
      </c>
    </row>
    <row r="403" spans="1:7" ht="30">
      <c r="A403" s="33" t="s">
        <v>973</v>
      </c>
      <c r="B403" s="33" t="s">
        <v>513</v>
      </c>
      <c r="C403" s="33" t="s">
        <v>518</v>
      </c>
      <c r="D403" s="33" t="s">
        <v>131</v>
      </c>
      <c r="E403" s="33" t="s">
        <v>131</v>
      </c>
      <c r="F403" s="33" t="s">
        <v>518</v>
      </c>
      <c r="G403" s="33" t="s">
        <v>131</v>
      </c>
    </row>
    <row r="404" spans="1:7">
      <c r="A404" s="33" t="s">
        <v>974</v>
      </c>
      <c r="B404" s="33" t="s">
        <v>509</v>
      </c>
      <c r="C404" s="33" t="s">
        <v>519</v>
      </c>
      <c r="D404" s="33" t="s">
        <v>131</v>
      </c>
      <c r="E404" s="33" t="s">
        <v>131</v>
      </c>
      <c r="F404" s="33" t="s">
        <v>519</v>
      </c>
      <c r="G404" s="33" t="s">
        <v>131</v>
      </c>
    </row>
    <row r="405" spans="1:7">
      <c r="A405" s="33" t="s">
        <v>975</v>
      </c>
      <c r="B405" s="33" t="s">
        <v>509</v>
      </c>
      <c r="C405" s="33" t="s">
        <v>520</v>
      </c>
      <c r="D405" s="33" t="s">
        <v>131</v>
      </c>
      <c r="E405" s="33" t="s">
        <v>131</v>
      </c>
      <c r="F405" s="33" t="s">
        <v>520</v>
      </c>
      <c r="G405" s="33" t="s">
        <v>131</v>
      </c>
    </row>
    <row r="406" spans="1:7">
      <c r="A406" s="33" t="s">
        <v>976</v>
      </c>
      <c r="B406" s="33" t="s">
        <v>509</v>
      </c>
      <c r="C406" s="33" t="s">
        <v>521</v>
      </c>
      <c r="D406" s="33" t="s">
        <v>131</v>
      </c>
      <c r="E406" s="33" t="s">
        <v>131</v>
      </c>
      <c r="F406" s="33" t="s">
        <v>521</v>
      </c>
      <c r="G406" s="33" t="s">
        <v>131</v>
      </c>
    </row>
    <row r="407" spans="1:7" ht="30">
      <c r="A407" s="33" t="s">
        <v>977</v>
      </c>
      <c r="B407" s="33" t="s">
        <v>509</v>
      </c>
      <c r="C407" s="33" t="s">
        <v>522</v>
      </c>
      <c r="D407" s="33" t="s">
        <v>131</v>
      </c>
      <c r="E407" s="33" t="s">
        <v>131</v>
      </c>
      <c r="F407" s="33" t="s">
        <v>522</v>
      </c>
      <c r="G407" s="33" t="s">
        <v>131</v>
      </c>
    </row>
    <row r="408" spans="1:7" ht="30">
      <c r="A408" s="33" t="s">
        <v>978</v>
      </c>
      <c r="B408" s="33" t="s">
        <v>523</v>
      </c>
      <c r="C408" s="33" t="s">
        <v>524</v>
      </c>
      <c r="D408" s="33" t="s">
        <v>131</v>
      </c>
      <c r="E408" s="33" t="s">
        <v>131</v>
      </c>
      <c r="F408" s="33" t="s">
        <v>524</v>
      </c>
      <c r="G408" s="33" t="s">
        <v>131</v>
      </c>
    </row>
    <row r="409" spans="1:7" ht="60">
      <c r="A409" s="33" t="s">
        <v>979</v>
      </c>
      <c r="B409" s="33" t="s">
        <v>525</v>
      </c>
      <c r="C409" s="33" t="s">
        <v>526</v>
      </c>
      <c r="D409" s="33" t="s">
        <v>131</v>
      </c>
      <c r="E409" s="33" t="s">
        <v>131</v>
      </c>
      <c r="F409" s="33" t="s">
        <v>526</v>
      </c>
      <c r="G409" s="33" t="s">
        <v>131</v>
      </c>
    </row>
    <row r="410" spans="1:7" ht="30">
      <c r="A410" s="33" t="s">
        <v>980</v>
      </c>
      <c r="B410" s="33" t="s">
        <v>525</v>
      </c>
      <c r="C410" s="33" t="s">
        <v>527</v>
      </c>
      <c r="D410" s="33" t="s">
        <v>131</v>
      </c>
      <c r="E410" s="33" t="s">
        <v>131</v>
      </c>
      <c r="F410" s="33" t="s">
        <v>527</v>
      </c>
      <c r="G410" s="33" t="s">
        <v>131</v>
      </c>
    </row>
    <row r="411" spans="1:7" ht="30">
      <c r="A411" s="33" t="s">
        <v>981</v>
      </c>
      <c r="B411" s="33" t="s">
        <v>525</v>
      </c>
      <c r="C411" s="33" t="s">
        <v>528</v>
      </c>
      <c r="D411" s="33" t="s">
        <v>131</v>
      </c>
      <c r="E411" s="33" t="s">
        <v>131</v>
      </c>
      <c r="F411" s="33" t="s">
        <v>528</v>
      </c>
      <c r="G411" s="33" t="s">
        <v>131</v>
      </c>
    </row>
    <row r="412" spans="1:7" ht="30">
      <c r="A412" s="33" t="s">
        <v>982</v>
      </c>
      <c r="B412" s="33" t="s">
        <v>525</v>
      </c>
      <c r="C412" s="33" t="s">
        <v>529</v>
      </c>
      <c r="D412" s="33" t="s">
        <v>131</v>
      </c>
      <c r="E412" s="33" t="s">
        <v>131</v>
      </c>
      <c r="F412" s="33" t="s">
        <v>529</v>
      </c>
      <c r="G412" s="33" t="s">
        <v>131</v>
      </c>
    </row>
    <row r="413" spans="1:7" ht="30">
      <c r="A413" s="33" t="s">
        <v>983</v>
      </c>
      <c r="B413" s="33" t="s">
        <v>525</v>
      </c>
      <c r="C413" s="33" t="s">
        <v>530</v>
      </c>
      <c r="D413" s="33" t="s">
        <v>131</v>
      </c>
      <c r="E413" s="33" t="s">
        <v>131</v>
      </c>
      <c r="F413" s="33" t="s">
        <v>530</v>
      </c>
      <c r="G413" s="33" t="s">
        <v>131</v>
      </c>
    </row>
    <row r="414" spans="1:7" ht="30">
      <c r="A414" s="33" t="s">
        <v>984</v>
      </c>
      <c r="B414" s="33" t="s">
        <v>525</v>
      </c>
      <c r="C414" s="33" t="s">
        <v>531</v>
      </c>
      <c r="D414" s="33" t="s">
        <v>131</v>
      </c>
      <c r="E414" s="33" t="s">
        <v>131</v>
      </c>
      <c r="F414" s="33" t="s">
        <v>531</v>
      </c>
      <c r="G414" s="33" t="s">
        <v>131</v>
      </c>
    </row>
    <row r="415" spans="1:7" ht="30">
      <c r="A415" s="33" t="s">
        <v>985</v>
      </c>
      <c r="B415" s="33" t="s">
        <v>525</v>
      </c>
      <c r="C415" s="33" t="s">
        <v>532</v>
      </c>
      <c r="D415" s="33" t="s">
        <v>131</v>
      </c>
      <c r="E415" s="33" t="s">
        <v>131</v>
      </c>
      <c r="F415" s="33" t="s">
        <v>532</v>
      </c>
      <c r="G415" s="33" t="s">
        <v>131</v>
      </c>
    </row>
    <row r="416" spans="1:7" ht="45">
      <c r="A416" s="33" t="s">
        <v>986</v>
      </c>
      <c r="B416" s="33" t="s">
        <v>525</v>
      </c>
      <c r="C416" s="33" t="s">
        <v>533</v>
      </c>
      <c r="D416" s="33" t="s">
        <v>131</v>
      </c>
      <c r="E416" s="33" t="s">
        <v>131</v>
      </c>
      <c r="F416" s="33" t="s">
        <v>533</v>
      </c>
      <c r="G416" s="33" t="s">
        <v>131</v>
      </c>
    </row>
    <row r="417" spans="1:7" ht="45">
      <c r="A417" s="33" t="s">
        <v>987</v>
      </c>
      <c r="B417" s="33" t="s">
        <v>525</v>
      </c>
      <c r="C417" s="33" t="s">
        <v>534</v>
      </c>
      <c r="D417" s="33" t="s">
        <v>131</v>
      </c>
      <c r="E417" s="33" t="s">
        <v>131</v>
      </c>
      <c r="F417" s="33" t="s">
        <v>534</v>
      </c>
      <c r="G417" s="33" t="s">
        <v>131</v>
      </c>
    </row>
    <row r="418" spans="1:7" ht="30">
      <c r="A418" s="33" t="s">
        <v>988</v>
      </c>
      <c r="B418" s="33" t="s">
        <v>525</v>
      </c>
      <c r="C418" s="33" t="s">
        <v>535</v>
      </c>
      <c r="D418" s="33" t="s">
        <v>131</v>
      </c>
      <c r="E418" s="33" t="s">
        <v>131</v>
      </c>
      <c r="F418" s="33" t="s">
        <v>535</v>
      </c>
      <c r="G418" s="33" t="s">
        <v>131</v>
      </c>
    </row>
    <row r="419" spans="1:7" ht="30">
      <c r="A419" s="33" t="s">
        <v>989</v>
      </c>
      <c r="B419" s="33" t="s">
        <v>525</v>
      </c>
      <c r="C419" s="33" t="s">
        <v>536</v>
      </c>
      <c r="D419" s="33" t="s">
        <v>131</v>
      </c>
      <c r="E419" s="33" t="s">
        <v>131</v>
      </c>
      <c r="F419" s="33" t="s">
        <v>536</v>
      </c>
      <c r="G419" s="33" t="s">
        <v>131</v>
      </c>
    </row>
    <row r="420" spans="1:7" ht="45">
      <c r="A420" s="33" t="s">
        <v>990</v>
      </c>
      <c r="B420" s="33" t="s">
        <v>525</v>
      </c>
      <c r="C420" s="33" t="s">
        <v>537</v>
      </c>
      <c r="D420" s="33" t="s">
        <v>131</v>
      </c>
      <c r="E420" s="33" t="s">
        <v>131</v>
      </c>
      <c r="F420" s="33" t="s">
        <v>537</v>
      </c>
      <c r="G420" s="33" t="s">
        <v>131</v>
      </c>
    </row>
    <row r="421" spans="1:7" ht="30">
      <c r="A421" s="33" t="s">
        <v>991</v>
      </c>
      <c r="B421" s="33" t="s">
        <v>525</v>
      </c>
      <c r="C421" s="33" t="s">
        <v>538</v>
      </c>
      <c r="D421" s="33" t="s">
        <v>131</v>
      </c>
      <c r="E421" s="33" t="s">
        <v>131</v>
      </c>
      <c r="F421" s="33" t="s">
        <v>538</v>
      </c>
      <c r="G421" s="33" t="s">
        <v>131</v>
      </c>
    </row>
    <row r="422" spans="1:7" ht="30">
      <c r="A422" s="33" t="s">
        <v>992</v>
      </c>
      <c r="B422" s="33" t="s">
        <v>525</v>
      </c>
      <c r="C422" s="33" t="s">
        <v>539</v>
      </c>
      <c r="D422" s="33" t="s">
        <v>131</v>
      </c>
      <c r="E422" s="33" t="s">
        <v>131</v>
      </c>
      <c r="F422" s="33" t="s">
        <v>539</v>
      </c>
      <c r="G422" s="33" t="s">
        <v>131</v>
      </c>
    </row>
    <row r="423" spans="1:7" ht="30">
      <c r="A423" s="33" t="s">
        <v>993</v>
      </c>
      <c r="B423" s="33" t="s">
        <v>525</v>
      </c>
      <c r="C423" s="33" t="s">
        <v>540</v>
      </c>
      <c r="D423" s="33" t="s">
        <v>131</v>
      </c>
      <c r="E423" s="33" t="s">
        <v>131</v>
      </c>
      <c r="F423" s="33" t="s">
        <v>540</v>
      </c>
      <c r="G423" s="33" t="s">
        <v>131</v>
      </c>
    </row>
    <row r="424" spans="1:7" ht="30">
      <c r="A424" s="33" t="s">
        <v>994</v>
      </c>
      <c r="B424" s="33" t="s">
        <v>525</v>
      </c>
      <c r="C424" s="33" t="s">
        <v>541</v>
      </c>
      <c r="D424" s="33" t="s">
        <v>131</v>
      </c>
      <c r="E424" s="33" t="s">
        <v>131</v>
      </c>
      <c r="F424" s="33" t="s">
        <v>541</v>
      </c>
      <c r="G424" s="33" t="s">
        <v>131</v>
      </c>
    </row>
    <row r="425" spans="1:7" ht="30">
      <c r="A425" s="33" t="s">
        <v>995</v>
      </c>
      <c r="B425" s="33" t="s">
        <v>525</v>
      </c>
      <c r="C425" s="33" t="s">
        <v>542</v>
      </c>
      <c r="D425" s="33" t="s">
        <v>131</v>
      </c>
      <c r="E425" s="33" t="s">
        <v>131</v>
      </c>
      <c r="F425" s="33" t="s">
        <v>542</v>
      </c>
      <c r="G425" s="33" t="s">
        <v>131</v>
      </c>
    </row>
    <row r="426" spans="1:7" ht="30">
      <c r="A426" s="33" t="s">
        <v>996</v>
      </c>
      <c r="B426" s="33" t="s">
        <v>525</v>
      </c>
      <c r="C426" s="33" t="s">
        <v>543</v>
      </c>
      <c r="D426" s="33" t="s">
        <v>131</v>
      </c>
      <c r="E426" s="33" t="s">
        <v>131</v>
      </c>
      <c r="F426" s="33" t="s">
        <v>543</v>
      </c>
      <c r="G426" s="33" t="s">
        <v>131</v>
      </c>
    </row>
    <row r="427" spans="1:7" ht="30">
      <c r="A427" s="33" t="s">
        <v>997</v>
      </c>
      <c r="B427" s="33" t="s">
        <v>525</v>
      </c>
      <c r="C427" s="33" t="s">
        <v>544</v>
      </c>
      <c r="D427" s="33" t="s">
        <v>131</v>
      </c>
      <c r="E427" s="33" t="s">
        <v>131</v>
      </c>
      <c r="F427" s="33" t="s">
        <v>544</v>
      </c>
      <c r="G427" s="33" t="s">
        <v>131</v>
      </c>
    </row>
    <row r="428" spans="1:7" ht="30">
      <c r="A428" s="33" t="s">
        <v>998</v>
      </c>
      <c r="B428" s="33" t="s">
        <v>525</v>
      </c>
      <c r="C428" s="33" t="s">
        <v>545</v>
      </c>
      <c r="D428" s="33" t="s">
        <v>131</v>
      </c>
      <c r="E428" s="33" t="s">
        <v>131</v>
      </c>
      <c r="F428" s="33" t="s">
        <v>545</v>
      </c>
      <c r="G428" s="33" t="s">
        <v>131</v>
      </c>
    </row>
    <row r="429" spans="1:7" ht="30">
      <c r="A429" s="33" t="s">
        <v>999</v>
      </c>
      <c r="B429" s="33" t="s">
        <v>525</v>
      </c>
      <c r="C429" s="33" t="s">
        <v>546</v>
      </c>
      <c r="D429" s="33" t="s">
        <v>131</v>
      </c>
      <c r="E429" s="33" t="s">
        <v>131</v>
      </c>
      <c r="F429" s="33" t="s">
        <v>546</v>
      </c>
      <c r="G429" s="33" t="s">
        <v>131</v>
      </c>
    </row>
    <row r="430" spans="1:7" ht="30">
      <c r="A430" s="33" t="s">
        <v>1000</v>
      </c>
      <c r="B430" s="33" t="s">
        <v>547</v>
      </c>
      <c r="C430" s="33" t="s">
        <v>548</v>
      </c>
      <c r="D430" s="33" t="s">
        <v>131</v>
      </c>
      <c r="E430" s="33" t="s">
        <v>131</v>
      </c>
      <c r="F430" s="33" t="s">
        <v>548</v>
      </c>
      <c r="G430" s="33" t="s">
        <v>131</v>
      </c>
    </row>
    <row r="431" spans="1:7" ht="30">
      <c r="A431" s="33" t="s">
        <v>1001</v>
      </c>
      <c r="B431" s="33" t="s">
        <v>549</v>
      </c>
      <c r="C431" s="33" t="s">
        <v>550</v>
      </c>
      <c r="D431" s="33" t="s">
        <v>131</v>
      </c>
      <c r="E431" s="33" t="s">
        <v>131</v>
      </c>
      <c r="F431" s="33" t="s">
        <v>550</v>
      </c>
      <c r="G431" s="33" t="s">
        <v>131</v>
      </c>
    </row>
    <row r="432" spans="1:7" ht="30">
      <c r="A432" s="33" t="s">
        <v>1002</v>
      </c>
      <c r="B432" s="33" t="s">
        <v>551</v>
      </c>
      <c r="C432" s="33" t="s">
        <v>552</v>
      </c>
      <c r="D432" s="33" t="s">
        <v>131</v>
      </c>
      <c r="E432" s="33" t="s">
        <v>131</v>
      </c>
      <c r="F432" s="33" t="s">
        <v>552</v>
      </c>
      <c r="G432" s="33" t="s">
        <v>131</v>
      </c>
    </row>
    <row r="433" spans="1:7" ht="30">
      <c r="A433" s="33" t="s">
        <v>1003</v>
      </c>
      <c r="B433" s="33" t="s">
        <v>551</v>
      </c>
      <c r="C433" s="33" t="s">
        <v>553</v>
      </c>
      <c r="D433" s="33" t="s">
        <v>131</v>
      </c>
      <c r="E433" s="33" t="s">
        <v>131</v>
      </c>
      <c r="F433" s="33" t="s">
        <v>553</v>
      </c>
      <c r="G433" s="33" t="s">
        <v>131</v>
      </c>
    </row>
    <row r="434" spans="1:7" ht="30">
      <c r="A434" s="33" t="s">
        <v>1004</v>
      </c>
      <c r="B434" s="33" t="s">
        <v>551</v>
      </c>
      <c r="C434" s="33" t="s">
        <v>554</v>
      </c>
      <c r="D434" s="33" t="s">
        <v>131</v>
      </c>
      <c r="E434" s="33" t="s">
        <v>131</v>
      </c>
      <c r="F434" s="33" t="s">
        <v>554</v>
      </c>
      <c r="G434" s="33" t="s">
        <v>131</v>
      </c>
    </row>
    <row r="435" spans="1:7" ht="30">
      <c r="A435" s="33" t="s">
        <v>1005</v>
      </c>
      <c r="B435" s="33" t="s">
        <v>551</v>
      </c>
      <c r="C435" s="33" t="s">
        <v>555</v>
      </c>
      <c r="D435" s="33" t="s">
        <v>131</v>
      </c>
      <c r="E435" s="33" t="s">
        <v>131</v>
      </c>
      <c r="F435" s="33" t="s">
        <v>555</v>
      </c>
      <c r="G435" s="33" t="s">
        <v>131</v>
      </c>
    </row>
    <row r="436" spans="1:7" ht="30">
      <c r="A436" s="33" t="s">
        <v>1006</v>
      </c>
      <c r="B436" s="33" t="s">
        <v>551</v>
      </c>
      <c r="C436" s="33" t="s">
        <v>556</v>
      </c>
      <c r="D436" s="33" t="s">
        <v>131</v>
      </c>
      <c r="E436" s="33" t="s">
        <v>131</v>
      </c>
      <c r="F436" s="33" t="s">
        <v>556</v>
      </c>
      <c r="G436" s="33" t="s">
        <v>131</v>
      </c>
    </row>
    <row r="437" spans="1:7" ht="30">
      <c r="A437" s="33" t="s">
        <v>1007</v>
      </c>
      <c r="B437" s="33" t="s">
        <v>551</v>
      </c>
      <c r="C437" s="33" t="s">
        <v>557</v>
      </c>
      <c r="D437" s="33" t="s">
        <v>131</v>
      </c>
      <c r="E437" s="33" t="s">
        <v>131</v>
      </c>
      <c r="F437" s="33" t="s">
        <v>557</v>
      </c>
      <c r="G437" s="33" t="s">
        <v>131</v>
      </c>
    </row>
    <row r="438" spans="1:7" ht="30">
      <c r="A438" s="33" t="s">
        <v>1008</v>
      </c>
      <c r="B438" s="33" t="s">
        <v>551</v>
      </c>
      <c r="C438" s="33" t="s">
        <v>558</v>
      </c>
      <c r="D438" s="33" t="s">
        <v>131</v>
      </c>
      <c r="E438" s="33" t="s">
        <v>131</v>
      </c>
      <c r="F438" s="33" t="s">
        <v>558</v>
      </c>
      <c r="G438" s="33" t="s">
        <v>131</v>
      </c>
    </row>
    <row r="439" spans="1:7" ht="30">
      <c r="A439" s="33" t="s">
        <v>1009</v>
      </c>
      <c r="B439" s="33" t="s">
        <v>551</v>
      </c>
      <c r="C439" s="33" t="s">
        <v>559</v>
      </c>
      <c r="D439" s="33" t="s">
        <v>131</v>
      </c>
      <c r="E439" s="33" t="s">
        <v>131</v>
      </c>
      <c r="F439" s="33" t="s">
        <v>559</v>
      </c>
      <c r="G439" s="33" t="s">
        <v>131</v>
      </c>
    </row>
    <row r="440" spans="1:7" ht="30">
      <c r="A440" s="33" t="s">
        <v>1010</v>
      </c>
      <c r="B440" s="33" t="s">
        <v>551</v>
      </c>
      <c r="C440" s="33" t="s">
        <v>560</v>
      </c>
      <c r="D440" s="33" t="s">
        <v>131</v>
      </c>
      <c r="E440" s="33" t="s">
        <v>131</v>
      </c>
      <c r="F440" s="33" t="s">
        <v>560</v>
      </c>
      <c r="G440" s="33" t="s">
        <v>131</v>
      </c>
    </row>
    <row r="441" spans="1:7" ht="30">
      <c r="A441" s="33" t="s">
        <v>1011</v>
      </c>
      <c r="B441" s="33" t="s">
        <v>551</v>
      </c>
      <c r="C441" s="33" t="s">
        <v>561</v>
      </c>
      <c r="D441" s="33" t="s">
        <v>131</v>
      </c>
      <c r="E441" s="33" t="s">
        <v>131</v>
      </c>
      <c r="F441" s="33" t="s">
        <v>561</v>
      </c>
      <c r="G441" s="33" t="s">
        <v>131</v>
      </c>
    </row>
    <row r="442" spans="1:7" ht="30">
      <c r="A442" s="33" t="s">
        <v>1012</v>
      </c>
      <c r="B442" s="33" t="s">
        <v>551</v>
      </c>
      <c r="C442" s="33" t="s">
        <v>562</v>
      </c>
      <c r="D442" s="33" t="s">
        <v>131</v>
      </c>
      <c r="E442" s="33" t="s">
        <v>131</v>
      </c>
      <c r="F442" s="33" t="s">
        <v>562</v>
      </c>
      <c r="G442" s="33" t="s">
        <v>131</v>
      </c>
    </row>
    <row r="443" spans="1:7" ht="30">
      <c r="A443" s="33" t="s">
        <v>1013</v>
      </c>
      <c r="B443" s="33" t="s">
        <v>551</v>
      </c>
      <c r="C443" s="33" t="s">
        <v>563</v>
      </c>
      <c r="D443" s="33" t="s">
        <v>131</v>
      </c>
      <c r="E443" s="33" t="s">
        <v>131</v>
      </c>
      <c r="F443" s="33" t="s">
        <v>563</v>
      </c>
      <c r="G443" s="33" t="s">
        <v>131</v>
      </c>
    </row>
    <row r="444" spans="1:7" ht="30">
      <c r="A444" s="33" t="s">
        <v>1014</v>
      </c>
      <c r="B444" s="33" t="s">
        <v>551</v>
      </c>
      <c r="C444" s="33" t="s">
        <v>564</v>
      </c>
      <c r="D444" s="33" t="s">
        <v>131</v>
      </c>
      <c r="E444" s="33" t="s">
        <v>131</v>
      </c>
      <c r="F444" s="33" t="s">
        <v>564</v>
      </c>
      <c r="G444" s="33" t="s">
        <v>131</v>
      </c>
    </row>
    <row r="445" spans="1:7" ht="30">
      <c r="A445" s="33" t="s">
        <v>1015</v>
      </c>
      <c r="B445" s="33" t="s">
        <v>551</v>
      </c>
      <c r="C445" s="33" t="s">
        <v>565</v>
      </c>
      <c r="D445" s="33" t="s">
        <v>131</v>
      </c>
      <c r="E445" s="33" t="s">
        <v>131</v>
      </c>
      <c r="F445" s="33" t="s">
        <v>565</v>
      </c>
      <c r="G445" s="33"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45" t="s">
        <v>1094</v>
      </c>
      <c r="B1" s="46" t="s">
        <v>1095</v>
      </c>
      <c r="C1" s="46" t="s">
        <v>1096</v>
      </c>
    </row>
    <row r="2" spans="1:3">
      <c r="A2" s="42" t="s">
        <v>1017</v>
      </c>
      <c r="B2" s="47"/>
      <c r="C2" s="47"/>
    </row>
    <row r="3" spans="1:3" ht="165">
      <c r="A3" s="42" t="s">
        <v>1018</v>
      </c>
      <c r="B3" s="47" t="s">
        <v>1185</v>
      </c>
      <c r="C3" s="47" t="s">
        <v>1184</v>
      </c>
    </row>
    <row r="4" spans="1:3">
      <c r="A4" s="42" t="s">
        <v>1079</v>
      </c>
      <c r="B4" s="47"/>
      <c r="C4" s="47"/>
    </row>
    <row r="5" spans="1:3">
      <c r="A5" s="42" t="s">
        <v>1078</v>
      </c>
      <c r="B5" s="47"/>
      <c r="C5" s="47"/>
    </row>
    <row r="6" spans="1:3">
      <c r="A6" s="42" t="s">
        <v>1080</v>
      </c>
      <c r="B6" s="47"/>
      <c r="C6" s="47"/>
    </row>
    <row r="7" spans="1:3">
      <c r="A7" s="42" t="s">
        <v>1081</v>
      </c>
      <c r="B7" s="47"/>
      <c r="C7" s="47"/>
    </row>
    <row r="8" spans="1:3">
      <c r="A8" s="42" t="s">
        <v>1019</v>
      </c>
      <c r="B8" s="47"/>
      <c r="C8" s="47"/>
    </row>
    <row r="9" spans="1:3">
      <c r="A9" s="42" t="s">
        <v>1020</v>
      </c>
      <c r="B9" s="47"/>
      <c r="C9" s="47"/>
    </row>
    <row r="10" spans="1:3" ht="90">
      <c r="A10" s="42" t="s">
        <v>1021</v>
      </c>
      <c r="B10" s="47" t="s">
        <v>1178</v>
      </c>
      <c r="C10" s="47" t="s">
        <v>1179</v>
      </c>
    </row>
    <row r="11" spans="1:3" ht="105">
      <c r="A11" s="42" t="s">
        <v>1022</v>
      </c>
      <c r="B11" s="47" t="s">
        <v>1180</v>
      </c>
      <c r="C11" s="47" t="s">
        <v>1181</v>
      </c>
    </row>
    <row r="12" spans="1:3" ht="120">
      <c r="A12" s="42" t="s">
        <v>1023</v>
      </c>
      <c r="B12" s="47" t="s">
        <v>1182</v>
      </c>
      <c r="C12" s="47" t="s">
        <v>1183</v>
      </c>
    </row>
    <row r="13" spans="1:3" ht="75">
      <c r="A13" s="42" t="s">
        <v>1024</v>
      </c>
      <c r="B13" s="47" t="s">
        <v>1176</v>
      </c>
      <c r="C13" s="47" t="s">
        <v>1177</v>
      </c>
    </row>
    <row r="14" spans="1:3">
      <c r="A14" s="42" t="s">
        <v>1025</v>
      </c>
      <c r="B14" s="47"/>
      <c r="C14" s="47"/>
    </row>
    <row r="15" spans="1:3" ht="165">
      <c r="A15" s="42" t="s">
        <v>1026</v>
      </c>
      <c r="B15" s="47" t="s">
        <v>1174</v>
      </c>
      <c r="C15" s="47" t="s">
        <v>1175</v>
      </c>
    </row>
    <row r="16" spans="1:3">
      <c r="A16" s="42" t="s">
        <v>1027</v>
      </c>
      <c r="B16" s="47"/>
      <c r="C16" s="47"/>
    </row>
    <row r="17" spans="1:3" ht="240">
      <c r="A17" s="42" t="s">
        <v>1171</v>
      </c>
      <c r="B17" s="47" t="s">
        <v>1172</v>
      </c>
      <c r="C17" s="47" t="s">
        <v>1173</v>
      </c>
    </row>
    <row r="18" spans="1:3" ht="180">
      <c r="A18" s="43" t="s">
        <v>1165</v>
      </c>
      <c r="B18" s="47" t="s">
        <v>1167</v>
      </c>
      <c r="C18" s="47" t="s">
        <v>1168</v>
      </c>
    </row>
    <row r="19" spans="1:3" ht="105">
      <c r="A19" s="43" t="s">
        <v>1166</v>
      </c>
      <c r="B19" s="47" t="s">
        <v>1170</v>
      </c>
      <c r="C19" s="47" t="s">
        <v>1169</v>
      </c>
    </row>
    <row r="20" spans="1:3">
      <c r="A20" s="42" t="s">
        <v>1028</v>
      </c>
      <c r="B20" s="47"/>
      <c r="C20" s="47"/>
    </row>
    <row r="21" spans="1:3">
      <c r="A21" s="42" t="s">
        <v>1029</v>
      </c>
      <c r="B21" s="47"/>
      <c r="C21" s="47"/>
    </row>
    <row r="22" spans="1:3">
      <c r="A22" s="42" t="s">
        <v>1030</v>
      </c>
      <c r="B22" s="47"/>
      <c r="C22" s="47"/>
    </row>
    <row r="23" spans="1:3" ht="90">
      <c r="A23" s="42" t="s">
        <v>1031</v>
      </c>
      <c r="B23" s="47" t="s">
        <v>1163</v>
      </c>
      <c r="C23" s="47" t="s">
        <v>1164</v>
      </c>
    </row>
    <row r="24" spans="1:3" ht="90">
      <c r="A24" s="42" t="s">
        <v>1032</v>
      </c>
      <c r="B24" s="47" t="s">
        <v>1161</v>
      </c>
      <c r="C24" s="47" t="s">
        <v>1162</v>
      </c>
    </row>
    <row r="25" spans="1:3" ht="105">
      <c r="A25" s="42" t="s">
        <v>1033</v>
      </c>
      <c r="B25" s="47" t="s">
        <v>1157</v>
      </c>
      <c r="C25" s="47" t="s">
        <v>1158</v>
      </c>
    </row>
    <row r="26" spans="1:3" ht="75">
      <c r="A26" s="42" t="s">
        <v>1034</v>
      </c>
      <c r="B26" s="47" t="s">
        <v>1159</v>
      </c>
      <c r="C26" s="47" t="s">
        <v>1160</v>
      </c>
    </row>
    <row r="27" spans="1:3" ht="105">
      <c r="A27" s="42" t="s">
        <v>1035</v>
      </c>
      <c r="B27" s="47" t="s">
        <v>1156</v>
      </c>
      <c r="C27" s="47" t="s">
        <v>1155</v>
      </c>
    </row>
    <row r="28" spans="1:3">
      <c r="A28" s="42" t="s">
        <v>1082</v>
      </c>
      <c r="B28" s="47"/>
      <c r="C28" s="47"/>
    </row>
    <row r="29" spans="1:3">
      <c r="A29" s="42" t="s">
        <v>1083</v>
      </c>
      <c r="B29" s="47"/>
      <c r="C29" s="47"/>
    </row>
    <row r="30" spans="1:3">
      <c r="A30" s="42" t="s">
        <v>1084</v>
      </c>
      <c r="B30" s="47"/>
      <c r="C30" s="47"/>
    </row>
    <row r="31" spans="1:3">
      <c r="A31" s="42" t="s">
        <v>1085</v>
      </c>
      <c r="B31" s="47"/>
      <c r="C31" s="47"/>
    </row>
    <row r="32" spans="1:3" ht="105">
      <c r="A32" s="42" t="s">
        <v>1036</v>
      </c>
      <c r="B32" s="47" t="s">
        <v>1154</v>
      </c>
      <c r="C32" s="47" t="s">
        <v>1153</v>
      </c>
    </row>
    <row r="33" spans="1:3" ht="90">
      <c r="A33" s="42" t="s">
        <v>1037</v>
      </c>
      <c r="B33" s="47" t="s">
        <v>1149</v>
      </c>
      <c r="C33" s="47" t="s">
        <v>1150</v>
      </c>
    </row>
    <row r="34" spans="1:3" ht="105">
      <c r="A34" s="42" t="s">
        <v>1038</v>
      </c>
      <c r="B34" s="47" t="s">
        <v>1152</v>
      </c>
      <c r="C34" s="47" t="s">
        <v>1151</v>
      </c>
    </row>
    <row r="35" spans="1:3">
      <c r="A35" s="42" t="s">
        <v>1086</v>
      </c>
      <c r="B35" s="47"/>
      <c r="C35" s="47"/>
    </row>
    <row r="36" spans="1:3">
      <c r="A36" s="42" t="s">
        <v>1087</v>
      </c>
      <c r="B36" s="47"/>
      <c r="C36" s="47"/>
    </row>
    <row r="37" spans="1:3">
      <c r="A37" s="42" t="s">
        <v>1088</v>
      </c>
      <c r="B37" s="47"/>
      <c r="C37" s="47"/>
    </row>
    <row r="38" spans="1:3" ht="135">
      <c r="A38" s="43" t="s">
        <v>1039</v>
      </c>
      <c r="B38" s="47" t="s">
        <v>1147</v>
      </c>
      <c r="C38" s="47" t="s">
        <v>1148</v>
      </c>
    </row>
    <row r="39" spans="1:3">
      <c r="A39" s="42" t="s">
        <v>1040</v>
      </c>
      <c r="B39" s="47"/>
      <c r="C39" s="47"/>
    </row>
    <row r="40" spans="1:3">
      <c r="A40" s="42" t="s">
        <v>1089</v>
      </c>
      <c r="B40" s="47"/>
      <c r="C40" s="47"/>
    </row>
    <row r="41" spans="1:3">
      <c r="A41" s="42" t="s">
        <v>1090</v>
      </c>
      <c r="B41" s="47"/>
      <c r="C41" s="47"/>
    </row>
    <row r="42" spans="1:3" ht="30">
      <c r="A42" s="43" t="s">
        <v>1091</v>
      </c>
      <c r="B42" s="47"/>
      <c r="C42" s="47"/>
    </row>
    <row r="43" spans="1:3" ht="30">
      <c r="A43" s="43" t="s">
        <v>1092</v>
      </c>
      <c r="B43" s="47"/>
      <c r="C43" s="47"/>
    </row>
    <row r="44" spans="1:3" ht="165">
      <c r="A44" s="42" t="s">
        <v>1041</v>
      </c>
      <c r="B44" s="47" t="s">
        <v>1146</v>
      </c>
      <c r="C44" s="47" t="s">
        <v>1145</v>
      </c>
    </row>
    <row r="45" spans="1:3" ht="105">
      <c r="A45" s="42" t="s">
        <v>1042</v>
      </c>
      <c r="B45" s="47" t="s">
        <v>1143</v>
      </c>
      <c r="C45" s="47" t="s">
        <v>1144</v>
      </c>
    </row>
    <row r="46" spans="1:3" ht="135">
      <c r="A46" s="42" t="s">
        <v>1043</v>
      </c>
      <c r="B46" s="47" t="s">
        <v>1142</v>
      </c>
      <c r="C46" s="47" t="s">
        <v>1141</v>
      </c>
    </row>
    <row r="47" spans="1:3" ht="225">
      <c r="A47" s="43" t="s">
        <v>1044</v>
      </c>
      <c r="B47" s="47" t="s">
        <v>1139</v>
      </c>
      <c r="C47" s="47" t="s">
        <v>1140</v>
      </c>
    </row>
    <row r="48" spans="1:3" ht="225">
      <c r="A48" s="42" t="s">
        <v>1045</v>
      </c>
      <c r="B48" s="47" t="s">
        <v>1135</v>
      </c>
      <c r="C48" s="47" t="s">
        <v>1136</v>
      </c>
    </row>
    <row r="49" spans="1:3" ht="135">
      <c r="A49" s="42" t="s">
        <v>1046</v>
      </c>
      <c r="B49" s="47" t="s">
        <v>1137</v>
      </c>
      <c r="C49" s="47" t="s">
        <v>1138</v>
      </c>
    </row>
    <row r="50" spans="1:3" ht="120">
      <c r="A50" s="42" t="s">
        <v>1047</v>
      </c>
      <c r="B50" s="47" t="s">
        <v>1134</v>
      </c>
      <c r="C50" s="47" t="s">
        <v>1133</v>
      </c>
    </row>
    <row r="51" spans="1:3">
      <c r="A51" s="42" t="s">
        <v>1186</v>
      </c>
      <c r="B51" s="47"/>
      <c r="C51" s="47"/>
    </row>
    <row r="52" spans="1:3" ht="270">
      <c r="A52" s="42" t="s">
        <v>1048</v>
      </c>
      <c r="B52" s="47" t="s">
        <v>1131</v>
      </c>
      <c r="C52" s="47" t="s">
        <v>1132</v>
      </c>
    </row>
    <row r="53" spans="1:3">
      <c r="A53" s="42" t="s">
        <v>1049</v>
      </c>
      <c r="B53" s="47"/>
      <c r="C53" s="47"/>
    </row>
    <row r="54" spans="1:3">
      <c r="A54" s="42" t="s">
        <v>1050</v>
      </c>
      <c r="B54" s="47"/>
      <c r="C54" s="47"/>
    </row>
    <row r="55" spans="1:3">
      <c r="A55" s="42" t="s">
        <v>1051</v>
      </c>
      <c r="B55" s="47"/>
      <c r="C55" s="47"/>
    </row>
    <row r="56" spans="1:3" ht="135">
      <c r="A56" s="42" t="s">
        <v>1052</v>
      </c>
      <c r="B56" s="47" t="s">
        <v>1130</v>
      </c>
      <c r="C56" s="47" t="s">
        <v>1129</v>
      </c>
    </row>
    <row r="57" spans="1:3" ht="120">
      <c r="A57" s="42" t="s">
        <v>1053</v>
      </c>
      <c r="B57" s="47" t="s">
        <v>1128</v>
      </c>
      <c r="C57" s="47" t="s">
        <v>1127</v>
      </c>
    </row>
    <row r="58" spans="1:3" ht="120">
      <c r="A58" s="42" t="s">
        <v>1054</v>
      </c>
      <c r="B58" s="47" t="s">
        <v>1126</v>
      </c>
      <c r="C58" s="47" t="s">
        <v>1125</v>
      </c>
    </row>
    <row r="59" spans="1:3" ht="135">
      <c r="A59" s="42" t="s">
        <v>1055</v>
      </c>
      <c r="B59" s="47" t="s">
        <v>1124</v>
      </c>
      <c r="C59" s="47" t="s">
        <v>1123</v>
      </c>
    </row>
    <row r="60" spans="1:3" ht="60">
      <c r="A60" s="42" t="s">
        <v>1056</v>
      </c>
      <c r="B60" s="47" t="s">
        <v>1122</v>
      </c>
      <c r="C60" s="47" t="s">
        <v>1121</v>
      </c>
    </row>
    <row r="61" spans="1:3" ht="150">
      <c r="A61" s="42" t="s">
        <v>1057</v>
      </c>
      <c r="B61" s="47" t="s">
        <v>1119</v>
      </c>
      <c r="C61" s="47" t="s">
        <v>1120</v>
      </c>
    </row>
    <row r="62" spans="1:3" ht="165">
      <c r="A62" s="42" t="s">
        <v>1058</v>
      </c>
      <c r="B62" s="47" t="s">
        <v>1115</v>
      </c>
      <c r="C62" s="47" t="s">
        <v>1116</v>
      </c>
    </row>
    <row r="63" spans="1:3" ht="90">
      <c r="A63" s="42" t="s">
        <v>1059</v>
      </c>
      <c r="B63" s="47" t="s">
        <v>1118</v>
      </c>
      <c r="C63" s="47" t="s">
        <v>1117</v>
      </c>
    </row>
    <row r="64" spans="1:3">
      <c r="A64" s="42" t="s">
        <v>1093</v>
      </c>
      <c r="B64" s="47"/>
      <c r="C64" s="47"/>
    </row>
    <row r="65" spans="1:3" ht="105">
      <c r="A65" s="42" t="s">
        <v>1060</v>
      </c>
      <c r="B65" s="47" t="s">
        <v>1113</v>
      </c>
      <c r="C65" s="47" t="s">
        <v>1114</v>
      </c>
    </row>
    <row r="66" spans="1:3" ht="150">
      <c r="A66" s="42" t="s">
        <v>1016</v>
      </c>
      <c r="B66" s="48" t="s">
        <v>1111</v>
      </c>
      <c r="C66" s="47" t="s">
        <v>1112</v>
      </c>
    </row>
    <row r="67" spans="1:3">
      <c r="A67" s="42" t="s">
        <v>1061</v>
      </c>
      <c r="B67" s="47"/>
      <c r="C67" s="47"/>
    </row>
    <row r="68" spans="1:3">
      <c r="A68" s="42" t="s">
        <v>1062</v>
      </c>
      <c r="B68" s="47"/>
      <c r="C68" s="47"/>
    </row>
    <row r="69" spans="1:3">
      <c r="A69" s="42" t="s">
        <v>1063</v>
      </c>
      <c r="B69" s="47"/>
      <c r="C69" s="47"/>
    </row>
    <row r="70" spans="1:3">
      <c r="A70" s="42" t="s">
        <v>1064</v>
      </c>
      <c r="B70" s="47"/>
      <c r="C70" s="47"/>
    </row>
    <row r="71" spans="1:3" ht="180">
      <c r="A71" s="42" t="s">
        <v>1065</v>
      </c>
      <c r="B71" s="47" t="s">
        <v>1105</v>
      </c>
      <c r="C71" s="47" t="s">
        <v>1106</v>
      </c>
    </row>
    <row r="72" spans="1:3" ht="180">
      <c r="A72" s="42" t="s">
        <v>1066</v>
      </c>
      <c r="B72" s="47" t="s">
        <v>1107</v>
      </c>
      <c r="C72" s="47" t="s">
        <v>1108</v>
      </c>
    </row>
    <row r="73" spans="1:3" ht="210">
      <c r="A73" s="42" t="s">
        <v>1067</v>
      </c>
      <c r="B73" s="47" t="s">
        <v>1109</v>
      </c>
      <c r="C73" s="47" t="s">
        <v>1110</v>
      </c>
    </row>
    <row r="74" spans="1:3">
      <c r="A74" s="42" t="s">
        <v>1068</v>
      </c>
      <c r="B74" s="47"/>
      <c r="C74" s="47"/>
    </row>
    <row r="75" spans="1:3">
      <c r="A75" s="42" t="s">
        <v>1069</v>
      </c>
      <c r="B75" s="47"/>
      <c r="C75" s="47"/>
    </row>
    <row r="76" spans="1:3" ht="240">
      <c r="A76" s="42" t="s">
        <v>1070</v>
      </c>
      <c r="B76" s="47" t="s">
        <v>1101</v>
      </c>
      <c r="C76" s="47" t="s">
        <v>1102</v>
      </c>
    </row>
    <row r="77" spans="1:3" ht="225">
      <c r="A77" s="42" t="s">
        <v>1071</v>
      </c>
      <c r="B77" s="47" t="s">
        <v>1104</v>
      </c>
      <c r="C77" s="47" t="s">
        <v>1103</v>
      </c>
    </row>
    <row r="78" spans="1:3">
      <c r="A78" s="42" t="s">
        <v>1072</v>
      </c>
      <c r="B78" s="47"/>
      <c r="C78" s="47"/>
    </row>
    <row r="79" spans="1:3">
      <c r="A79" s="42" t="s">
        <v>1073</v>
      </c>
      <c r="B79" s="47"/>
      <c r="C79" s="47"/>
    </row>
    <row r="80" spans="1:3">
      <c r="A80" s="42" t="s">
        <v>1074</v>
      </c>
      <c r="B80" s="47"/>
      <c r="C80" s="47"/>
    </row>
    <row r="81" spans="1:3" ht="105">
      <c r="A81" s="42" t="s">
        <v>1075</v>
      </c>
      <c r="B81" s="48" t="s">
        <v>1099</v>
      </c>
      <c r="C81" s="47" t="s">
        <v>1100</v>
      </c>
    </row>
    <row r="82" spans="1:3" ht="90">
      <c r="A82" s="44" t="s">
        <v>1076</v>
      </c>
      <c r="B82" s="47" t="s">
        <v>1097</v>
      </c>
      <c r="C82" s="47"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administrativo</vt:lpstr>
      <vt:lpstr>operativo</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usuario</cp:lastModifiedBy>
  <cp:lastPrinted>2016-03-09T15:41:11Z</cp:lastPrinted>
  <dcterms:created xsi:type="dcterms:W3CDTF">2016-01-24T13:47:41Z</dcterms:created>
  <dcterms:modified xsi:type="dcterms:W3CDTF">2018-11-22T20:26:52Z</dcterms:modified>
</cp:coreProperties>
</file>